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1_地方收入 (税收+非税)仅地方收入" sheetId="1" r:id="rId1"/>
    <sheet name="2.一般公共预算支出调整预算表" sheetId="2" r:id="rId2"/>
    <sheet name="3.一般债券调增表" sheetId="3" r:id="rId3"/>
    <sheet name="4_政府性基金预算（定）" sheetId="4" r:id="rId4"/>
    <sheet name="5.专项债券调增表 (2)" sheetId="5" r:id="rId5"/>
    <sheet name="6、国资预算收支表" sheetId="6" r:id="rId6"/>
  </sheets>
  <definedNames>
    <definedName name="_xlnm._FilterDatabase" localSheetId="2" hidden="1">'3.一般债券调增表'!$A$4:$F$20</definedName>
    <definedName name="_xlfn.IFERROR" hidden="1">#NAME?</definedName>
    <definedName name="_xlnm.Print_Area" localSheetId="0">'1_地方收入 (税收+非税)仅地方收入'!$A$1:$D$43</definedName>
    <definedName name="_xlnm.Print_Area" localSheetId="1">'2.一般公共预算支出调整预算表'!$A$1:$E$30</definedName>
    <definedName name="_xlnm.Print_Area" localSheetId="3">'4_政府性基金预算（定）'!$A$1:$J$22</definedName>
    <definedName name="_xlnm.Print_Area" localSheetId="5">'6、国资预算收支表'!$A$1:$N$11</definedName>
  </definedNames>
  <calcPr fullCalcOnLoad="1"/>
</workbook>
</file>

<file path=xl/comments4.xml><?xml version="1.0" encoding="utf-8"?>
<comments xmlns="http://schemas.openxmlformats.org/spreadsheetml/2006/main">
  <authors>
    <author>admin</author>
  </authors>
  <commentList>
    <comment ref="H12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3314.07公共预算列支，1871专项债利息调整至债务付息支出，结余1564.06调减</t>
        </r>
      </text>
    </comment>
    <comment ref="D19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债券17595万，本级3392万元</t>
        </r>
      </text>
    </comment>
  </commentList>
</comments>
</file>

<file path=xl/sharedStrings.xml><?xml version="1.0" encoding="utf-8"?>
<sst xmlns="http://schemas.openxmlformats.org/spreadsheetml/2006/main" count="224" uniqueCount="173">
  <si>
    <t>表1</t>
  </si>
  <si>
    <t>2022年花垣县一般公共预算收入调整预算表(草案)</t>
  </si>
  <si>
    <t>单位：万元</t>
  </si>
  <si>
    <t>项  目</t>
  </si>
  <si>
    <t>2022年预算数</t>
  </si>
  <si>
    <t>2022年调整后预算数</t>
  </si>
  <si>
    <t>调整预算变动数</t>
  </si>
  <si>
    <t>一、税收收入</t>
  </si>
  <si>
    <t xml:space="preserve">    1、增值税</t>
  </si>
  <si>
    <t xml:space="preserve">    2、企业所得税</t>
  </si>
  <si>
    <t xml:space="preserve">    3、个人所得税</t>
  </si>
  <si>
    <t xml:space="preserve">    4、消费税</t>
  </si>
  <si>
    <t xml:space="preserve">    5、资源税</t>
  </si>
  <si>
    <t xml:space="preserve">    6、城市维护建设税</t>
  </si>
  <si>
    <t xml:space="preserve">    7、房产税</t>
  </si>
  <si>
    <t xml:space="preserve">    8、印花税</t>
  </si>
  <si>
    <t xml:space="preserve">    9、城镇土地使用税</t>
  </si>
  <si>
    <t xml:space="preserve">    10、土地增值税</t>
  </si>
  <si>
    <t xml:space="preserve">    11、车船税</t>
  </si>
  <si>
    <t xml:space="preserve">    12、耕地占用税</t>
  </si>
  <si>
    <t xml:space="preserve">    13、契税</t>
  </si>
  <si>
    <t xml:space="preserve">    14、烟叶税</t>
  </si>
  <si>
    <t xml:space="preserve">    15、环境保护税</t>
  </si>
  <si>
    <t>二、非税收入</t>
  </si>
  <si>
    <t xml:space="preserve">    1、专项收入</t>
  </si>
  <si>
    <t xml:space="preserve">    2、行政事业性收费</t>
  </si>
  <si>
    <t xml:space="preserve">    3、罚没收入</t>
  </si>
  <si>
    <t xml:space="preserve">    4、国有资源(资产)有偿使用收入</t>
  </si>
  <si>
    <t xml:space="preserve">    5、捐赠收入</t>
  </si>
  <si>
    <t xml:space="preserve">    6、政府住房基金收入</t>
  </si>
  <si>
    <t xml:space="preserve">    7、其他非税收入</t>
  </si>
  <si>
    <t>本级收入合计</t>
  </si>
  <si>
    <t>转移性收入</t>
  </si>
  <si>
    <t xml:space="preserve">    1、返还性收入</t>
  </si>
  <si>
    <t xml:space="preserve">    2、一般性转移支付收入</t>
  </si>
  <si>
    <t xml:space="preserve">    3、专项转移支付</t>
  </si>
  <si>
    <t xml:space="preserve">    4、上解收入</t>
  </si>
  <si>
    <t xml:space="preserve">    5、上年结余收入</t>
  </si>
  <si>
    <t xml:space="preserve">    6、调入资金</t>
  </si>
  <si>
    <t>从国有资本经营预算调入一般公共预算</t>
  </si>
  <si>
    <t>从政府性基金预算调入一般公共预算</t>
  </si>
  <si>
    <t xml:space="preserve">    7、债务转贷收入</t>
  </si>
  <si>
    <t xml:space="preserve">   地方政府一般债券收入</t>
  </si>
  <si>
    <t xml:space="preserve">   地方政府一般债券转贷收入</t>
  </si>
  <si>
    <t xml:space="preserve">   8、动用预算稳定调节基金</t>
  </si>
  <si>
    <t>收入总计</t>
  </si>
  <si>
    <t>表2</t>
  </si>
  <si>
    <t>2022年花垣县一般公共预算支出调整预算表（草案）</t>
  </si>
  <si>
    <t>项目编码</t>
  </si>
  <si>
    <t>项目名称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</si>
  <si>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</si>
  <si>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</si>
  <si>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</si>
  <si>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</si>
  <si>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</si>
  <si>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</si>
  <si>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</si>
  <si>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</si>
  <si>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</si>
  <si>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</si>
  <si>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</si>
  <si>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</si>
  <si>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</si>
  <si>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</si>
  <si>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</si>
  <si>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</si>
  <si>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</si>
  <si>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</si>
  <si>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</si>
  <si>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</si>
  <si>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</si>
  <si>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</si>
  <si>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</si>
  <si>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</si>
  <si>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债务付息支出</t>
  </si>
  <si>
    <t>支出合计</t>
  </si>
  <si>
    <t xml:space="preserve"> </t>
  </si>
  <si>
    <t>表3</t>
  </si>
  <si>
    <r>
      <t>2</t>
    </r>
    <r>
      <rPr>
        <sz val="18"/>
        <rFont val="宋体"/>
        <family val="0"/>
      </rPr>
      <t>022年花垣县新增政府一般债券调整预算表（草案）</t>
    </r>
  </si>
  <si>
    <t>序号</t>
  </si>
  <si>
    <t>责任单位</t>
  </si>
  <si>
    <t>支出功能科目</t>
  </si>
  <si>
    <t xml:space="preserve">金额 </t>
  </si>
  <si>
    <t>备注</t>
  </si>
  <si>
    <t>合计</t>
  </si>
  <si>
    <t>一、一般债券</t>
  </si>
  <si>
    <t>319国道项目</t>
  </si>
  <si>
    <t>花垣县交通局</t>
  </si>
  <si>
    <t>花垣县猫儿乡公租房及服务附属用房建设项目</t>
  </si>
  <si>
    <t>花垣县猫儿乡人民政府</t>
  </si>
  <si>
    <t>花垣镇老王寨易地扶贫同步整村搬迁项目二期工程</t>
  </si>
  <si>
    <t>花垣县花垣镇人民政府</t>
  </si>
  <si>
    <t>花垣县小型水库维修养护</t>
  </si>
  <si>
    <t>花垣县水利局</t>
  </si>
  <si>
    <t>花垣县雨水情测报设施建设</t>
  </si>
  <si>
    <t>花垣县小型水库大坝安全监测项目</t>
  </si>
  <si>
    <t>花垣县夯渡水库除险加固工程等</t>
  </si>
  <si>
    <t>芙蓉学校建设</t>
  </si>
  <si>
    <t>花垣县教育局</t>
  </si>
  <si>
    <t>花垣县2022年重点民生实事学校周边安防设施建设项目</t>
  </si>
  <si>
    <t>花垣县公安局</t>
  </si>
  <si>
    <t>花垣县国家气象观测站搬迁项目</t>
  </si>
  <si>
    <t>湖南湘西国家农业科技园区管委会</t>
  </si>
  <si>
    <t>二、外贷限额</t>
  </si>
  <si>
    <t>世界银行贷款—湖南省农田污染综合管理项目</t>
  </si>
  <si>
    <t>外资外援办</t>
  </si>
  <si>
    <t>三、再融资债券</t>
  </si>
  <si>
    <t>关于下达2022年第一批地方政府再融资债券资金的通知</t>
  </si>
  <si>
    <t>再融资债券25392万元</t>
  </si>
  <si>
    <t>表4</t>
  </si>
  <si>
    <t xml:space="preserve"> 2022年花垣县政府性基金预算收支调整表(草案)</t>
  </si>
  <si>
    <t>编制单位：财政局预算股</t>
  </si>
  <si>
    <t>收入</t>
  </si>
  <si>
    <t>支出</t>
  </si>
  <si>
    <t>2022年
预算数</t>
  </si>
  <si>
    <t xml:space="preserve">一、地方农网还贷资金收入 </t>
  </si>
  <si>
    <t>一、地方农网还贷资金支出</t>
  </si>
  <si>
    <t>二、国有土地收益基金收入（土地计提5%）</t>
  </si>
  <si>
    <t>二、国有土地收益基金安排的支出</t>
  </si>
  <si>
    <t>三、农业土地开发资金收入</t>
  </si>
  <si>
    <t>三、农业土地开发资金安排的支出</t>
  </si>
  <si>
    <t>四、国有土地使用权出让收入</t>
  </si>
  <si>
    <t>四、国有土地使用权出让收入安排的支出</t>
  </si>
  <si>
    <t>五、城市基础设施配套费收入</t>
  </si>
  <si>
    <t>五、城市基础设施配套费收入安排的支出</t>
  </si>
  <si>
    <t>六、污水处理费收入</t>
  </si>
  <si>
    <t>六、污水处理费安排的支出</t>
  </si>
  <si>
    <t>七、其他政府性基金收入</t>
  </si>
  <si>
    <t>七、国有土地使用权出让收入对应专项债务收入安排的支出</t>
  </si>
  <si>
    <t>八、国有土地使用权出让金债务付息支出</t>
  </si>
  <si>
    <t>政府性基金本年收入合计</t>
  </si>
  <si>
    <t>政府性基金本年支出合计</t>
  </si>
  <si>
    <t xml:space="preserve">       上级补助收入</t>
  </si>
  <si>
    <t xml:space="preserve">       上级补助支出</t>
  </si>
  <si>
    <t xml:space="preserve">       债务转贷收入</t>
  </si>
  <si>
    <t xml:space="preserve">       债务转贷支出</t>
  </si>
  <si>
    <t>上年结余收入</t>
  </si>
  <si>
    <t>政府性基金预算调入一般公共预算</t>
  </si>
  <si>
    <t>上年结余支出</t>
  </si>
  <si>
    <t>支出总计</t>
  </si>
  <si>
    <t>表5</t>
  </si>
  <si>
    <r>
      <t>2</t>
    </r>
    <r>
      <rPr>
        <sz val="18"/>
        <rFont val="宋体"/>
        <family val="0"/>
      </rPr>
      <t>022年花垣县新增政府专项债券调整预算表（草案）</t>
    </r>
  </si>
  <si>
    <t>花垣县乡镇卫生院提质改造项目</t>
  </si>
  <si>
    <t>花垣县卫生健康局</t>
  </si>
  <si>
    <t>其他政府性基金及对应专项债务收入安排的支出</t>
  </si>
  <si>
    <t>花垣县2021年度老旧小区配套基础设施改造项目二期工程</t>
  </si>
  <si>
    <t>花垣县住房和城乡建设局</t>
  </si>
  <si>
    <t>花垣县边城茶峒旅游基础设施建设项目</t>
  </si>
  <si>
    <t>花垣县苗疆旅游开发有限公司</t>
  </si>
  <si>
    <t>湘西国家级农业科技园“双创”科技孵化基地及综合服务平台建设项目</t>
  </si>
  <si>
    <t>表6</t>
  </si>
  <si>
    <t>2022年花垣县国有资本经营预算收支调整表（草案）</t>
  </si>
  <si>
    <t>收    入</t>
  </si>
  <si>
    <t>支    出</t>
  </si>
  <si>
    <t>项 目</t>
  </si>
  <si>
    <t>2021年预算数</t>
  </si>
  <si>
    <t>2021年调整后预算数</t>
  </si>
  <si>
    <t>一、股利、股息收入</t>
  </si>
  <si>
    <t>一、其他国有资本经营预算支出</t>
  </si>
  <si>
    <t>国有资产经营维修维护费</t>
  </si>
  <si>
    <t>国有参股公司股利、股息收入</t>
  </si>
  <si>
    <t>其中:民爆公司股权收入10万元</t>
  </si>
  <si>
    <t>二、国有资本经营预算调出资金</t>
  </si>
  <si>
    <t>国有资本经营预算调入公共预算支出</t>
  </si>
  <si>
    <t>国有资本经营预算调入一般公共预算支出</t>
  </si>
  <si>
    <t>金融企业股利、股息收入</t>
  </si>
  <si>
    <t>其中:农业商业银行分红收入31.48万元、长行村镇银行分红收入90万元</t>
  </si>
  <si>
    <t>二、上年结余收入</t>
  </si>
  <si>
    <t>三、上年结余支出</t>
  </si>
  <si>
    <t>国有资本经营收入合计</t>
  </si>
  <si>
    <t>国有资本经营本年支出合计</t>
  </si>
  <si>
    <t>国有资本经营支出合计</t>
  </si>
  <si>
    <t>2022年执行数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</si>
</sst>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74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4"/>
    </font>
    <font>
      <sz val="11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8"/>
      <color indexed="8"/>
      <name val="方正小标宋简体"/>
      <family val="4"/>
    </font>
    <font>
      <b/>
      <sz val="11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??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000000"/>
      <name val="??"/>
      <family val="2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rgb="FF000000"/>
      <name val="仿宋_GB2312"/>
      <family val="3"/>
    </font>
    <font>
      <sz val="10"/>
      <color rgb="FF000000"/>
      <name val="仿宋_GB2312"/>
      <family val="3"/>
    </font>
    <font>
      <sz val="11"/>
      <color rgb="FF000000"/>
      <name val="仿宋_GB2312"/>
      <family val="3"/>
    </font>
    <font>
      <b/>
      <sz val="12"/>
      <color rgb="FF000000"/>
      <name val="Calibri"/>
      <family val="0"/>
    </font>
    <font>
      <sz val="12"/>
      <color rgb="FF000000"/>
      <name val="Calibri"/>
      <family val="0"/>
    </font>
    <font>
      <sz val="11"/>
      <color rgb="FF000000"/>
      <name val="Calibri"/>
      <family val="0"/>
    </font>
    <font>
      <sz val="12"/>
      <color rgb="FFFF0000"/>
      <name val="Calibri"/>
      <family val="0"/>
    </font>
    <font>
      <b/>
      <sz val="11"/>
      <name val="Calibri Light"/>
      <family val="0"/>
    </font>
    <font>
      <sz val="11"/>
      <name val="Calibri"/>
      <family val="0"/>
    </font>
    <font>
      <b/>
      <sz val="11"/>
      <color rgb="FF000000"/>
      <name val="Calibri"/>
      <family val="0"/>
    </font>
    <font>
      <b/>
      <sz val="11"/>
      <name val="Calibri"/>
      <family val="0"/>
    </font>
    <font>
      <b/>
      <sz val="12"/>
      <name val="Calibri Light"/>
      <family val="0"/>
    </font>
    <font>
      <sz val="11"/>
      <name val="Calibri Light"/>
      <family val="0"/>
    </font>
    <font>
      <sz val="12"/>
      <name val="Calibri Light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7" applyNumberFormat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8" applyNumberFormat="0" applyFont="0" applyAlignment="0" applyProtection="0"/>
  </cellStyleXfs>
  <cellXfs count="118">
    <xf numFmtId="0" fontId="0" fillId="0" borderId="0" xfId="0" applyAlignment="1">
      <alignment vertical="center"/>
    </xf>
    <xf numFmtId="0" fontId="1" fillId="0" borderId="0" xfId="48" applyFont="1">
      <alignment vertical="center"/>
      <protection/>
    </xf>
    <xf numFmtId="0" fontId="0" fillId="0" borderId="0" xfId="48">
      <alignment vertical="center"/>
      <protection/>
    </xf>
    <xf numFmtId="0" fontId="0" fillId="0" borderId="0" xfId="48" applyFont="1" applyAlignment="1">
      <alignment horizontal="left" vertical="center" wrapText="1"/>
      <protection/>
    </xf>
    <xf numFmtId="0" fontId="0" fillId="0" borderId="0" xfId="48" applyAlignment="1">
      <alignment vertical="center" wrapText="1"/>
      <protection/>
    </xf>
    <xf numFmtId="0" fontId="3" fillId="0" borderId="0" xfId="43" applyFont="1" applyFill="1" applyBorder="1" applyAlignment="1">
      <alignment wrapText="1"/>
      <protection/>
    </xf>
    <xf numFmtId="0" fontId="3" fillId="0" borderId="0" xfId="43" applyFont="1" applyFill="1" applyAlignment="1">
      <alignment wrapText="1"/>
      <protection/>
    </xf>
    <xf numFmtId="0" fontId="59" fillId="0" borderId="9" xfId="48" applyFont="1" applyBorder="1" applyAlignment="1">
      <alignment horizontal="center" vertical="center" wrapText="1"/>
      <protection/>
    </xf>
    <xf numFmtId="0" fontId="4" fillId="0" borderId="9" xfId="51" applyNumberFormat="1" applyFont="1" applyFill="1" applyBorder="1" applyAlignment="1" applyProtection="1">
      <alignment horizontal="center" vertical="center" wrapText="1"/>
      <protection/>
    </xf>
    <xf numFmtId="0" fontId="60" fillId="0" borderId="9" xfId="48" applyFont="1" applyBorder="1" applyAlignment="1">
      <alignment horizontal="justify" vertical="center" wrapText="1"/>
      <protection/>
    </xf>
    <xf numFmtId="0" fontId="60" fillId="0" borderId="9" xfId="48" applyFont="1" applyBorder="1" applyAlignment="1">
      <alignment horizontal="center" vertical="center" wrapText="1"/>
      <protection/>
    </xf>
    <xf numFmtId="0" fontId="60" fillId="0" borderId="9" xfId="48" applyFont="1" applyBorder="1" applyAlignment="1">
      <alignment horizontal="right" vertical="center" wrapText="1"/>
      <protection/>
    </xf>
    <xf numFmtId="0" fontId="61" fillId="0" borderId="9" xfId="48" applyFont="1" applyBorder="1" applyAlignment="1">
      <alignment horizontal="center" vertical="center" wrapText="1"/>
      <protection/>
    </xf>
    <xf numFmtId="0" fontId="5" fillId="0" borderId="9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48" applyAlignment="1">
      <alignment horizontal="right" vertical="center" wrapText="1"/>
      <protection/>
    </xf>
    <xf numFmtId="0" fontId="5" fillId="0" borderId="0" xfId="43" applyFont="1" applyFill="1" applyAlignment="1">
      <alignment horizontal="right" vertical="center" wrapText="1"/>
      <protection/>
    </xf>
    <xf numFmtId="0" fontId="1" fillId="0" borderId="0" xfId="48" applyFont="1" applyAlignment="1">
      <alignment vertical="center" wrapText="1"/>
      <protection/>
    </xf>
    <xf numFmtId="0" fontId="4" fillId="0" borderId="9" xfId="43" applyFont="1" applyFill="1" applyBorder="1" applyAlignment="1">
      <alignment horizontal="center" vertical="center" wrapText="1"/>
      <protection/>
    </xf>
    <xf numFmtId="0" fontId="6" fillId="0" borderId="9" xfId="43" applyFont="1" applyFill="1" applyBorder="1" applyAlignment="1">
      <alignment horizontal="center" vertical="center" wrapText="1"/>
      <protection/>
    </xf>
    <xf numFmtId="0" fontId="3" fillId="0" borderId="9" xfId="51" applyNumberFormat="1" applyFont="1" applyFill="1" applyBorder="1" applyAlignment="1" applyProtection="1">
      <alignment horizontal="left" vertical="center" wrapText="1"/>
      <protection/>
    </xf>
    <xf numFmtId="0" fontId="5" fillId="0" borderId="9" xfId="43" applyFont="1" applyFill="1" applyBorder="1" applyAlignment="1">
      <alignment horizontal="center" vertical="center" wrapText="1"/>
      <protection/>
    </xf>
    <xf numFmtId="0" fontId="0" fillId="0" borderId="9" xfId="48" applyFont="1" applyBorder="1" applyAlignment="1">
      <alignment vertical="center" wrapText="1"/>
      <protection/>
    </xf>
    <xf numFmtId="0" fontId="0" fillId="0" borderId="0" xfId="49">
      <alignment vertical="center"/>
      <protection/>
    </xf>
    <xf numFmtId="0" fontId="0" fillId="0" borderId="0" xfId="49" applyFont="1" applyAlignment="1">
      <alignment horizontal="center" vertical="center"/>
      <protection/>
    </xf>
    <xf numFmtId="0" fontId="62" fillId="0" borderId="9" xfId="49" applyFont="1" applyBorder="1" applyAlignment="1">
      <alignment horizontal="center" vertical="center" wrapText="1"/>
      <protection/>
    </xf>
    <xf numFmtId="0" fontId="63" fillId="0" borderId="9" xfId="49" applyFont="1" applyBorder="1" applyAlignment="1">
      <alignment horizontal="center" vertical="center" wrapText="1"/>
      <protection/>
    </xf>
    <xf numFmtId="0" fontId="64" fillId="0" borderId="9" xfId="49" applyFont="1" applyBorder="1" applyAlignment="1">
      <alignment horizontal="center" vertical="center" wrapText="1"/>
      <protection/>
    </xf>
    <xf numFmtId="0" fontId="63" fillId="0" borderId="9" xfId="49" applyFont="1" applyBorder="1" applyAlignment="1">
      <alignment horizontal="center" vertical="center"/>
      <protection/>
    </xf>
    <xf numFmtId="0" fontId="65" fillId="0" borderId="9" xfId="49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/>
    </xf>
    <xf numFmtId="0" fontId="5" fillId="0" borderId="0" xfId="51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5" fillId="0" borderId="0" xfId="51" applyNumberFormat="1" applyFont="1" applyFill="1" applyAlignment="1" applyProtection="1">
      <alignment horizontal="center" vertical="center" wrapText="1"/>
      <protection/>
    </xf>
    <xf numFmtId="0" fontId="5" fillId="0" borderId="10" xfId="51" applyNumberFormat="1" applyFont="1" applyFill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66" fillId="0" borderId="9" xfId="44" applyFont="1" applyFill="1" applyBorder="1" applyAlignment="1">
      <alignment horizontal="center" vertical="center" wrapText="1"/>
      <protection/>
    </xf>
    <xf numFmtId="0" fontId="5" fillId="0" borderId="9" xfId="51" applyNumberFormat="1" applyFont="1" applyFill="1" applyBorder="1" applyAlignment="1" applyProtection="1">
      <alignment horizontal="left" vertical="center" wrapText="1"/>
      <protection/>
    </xf>
    <xf numFmtId="0" fontId="3" fillId="0" borderId="9" xfId="51" applyNumberFormat="1" applyFont="1" applyFill="1" applyBorder="1" applyAlignment="1" applyProtection="1">
      <alignment horizontal="center" vertical="center" wrapText="1"/>
      <protection/>
    </xf>
    <xf numFmtId="0" fontId="3" fillId="0" borderId="9" xfId="42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" fillId="7" borderId="9" xfId="51" applyNumberFormat="1" applyFont="1" applyFill="1" applyBorder="1" applyAlignment="1" applyProtection="1">
      <alignment horizontal="center" vertical="center" wrapText="1"/>
      <protection/>
    </xf>
    <xf numFmtId="0" fontId="3" fillId="7" borderId="9" xfId="51" applyNumberFormat="1" applyFont="1" applyFill="1" applyBorder="1" applyAlignment="1" applyProtection="1">
      <alignment horizontal="center" vertical="center" wrapText="1"/>
      <protection/>
    </xf>
    <xf numFmtId="0" fontId="8" fillId="7" borderId="9" xfId="51" applyNumberFormat="1" applyFont="1" applyFill="1" applyBorder="1" applyAlignment="1" applyProtection="1">
      <alignment horizontal="center" vertical="center" wrapText="1"/>
      <protection/>
    </xf>
    <xf numFmtId="0" fontId="4" fillId="7" borderId="9" xfId="51" applyNumberFormat="1" applyFont="1" applyFill="1" applyBorder="1" applyAlignment="1" applyProtection="1">
      <alignment horizontal="left" vertical="center" wrapText="1"/>
      <protection/>
    </xf>
    <xf numFmtId="0" fontId="8" fillId="7" borderId="9" xfId="51" applyNumberFormat="1" applyFont="1" applyFill="1" applyBorder="1" applyAlignment="1" applyProtection="1">
      <alignment horizontal="left" vertical="center" wrapText="1"/>
      <protection/>
    </xf>
    <xf numFmtId="0" fontId="5" fillId="7" borderId="9" xfId="51" applyNumberFormat="1" applyFont="1" applyFill="1" applyBorder="1" applyAlignment="1" applyProtection="1">
      <alignment horizontal="center" vertical="center" wrapText="1"/>
      <protection/>
    </xf>
    <xf numFmtId="0" fontId="4" fillId="0" borderId="9" xfId="51" applyNumberFormat="1" applyFont="1" applyFill="1" applyBorder="1" applyAlignment="1" applyProtection="1">
      <alignment horizontal="left" vertical="center" wrapText="1"/>
      <protection/>
    </xf>
    <xf numFmtId="0" fontId="8" fillId="0" borderId="9" xfId="51" applyNumberFormat="1" applyFont="1" applyFill="1" applyBorder="1" applyAlignment="1" applyProtection="1">
      <alignment horizontal="left" vertical="center" wrapText="1"/>
      <protection/>
    </xf>
    <xf numFmtId="0" fontId="0" fillId="0" borderId="9" xfId="0" applyFont="1" applyBorder="1" applyAlignment="1">
      <alignment vertical="center"/>
    </xf>
    <xf numFmtId="0" fontId="9" fillId="0" borderId="9" xfId="42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8" fillId="0" borderId="9" xfId="51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vertical="center" wrapText="1"/>
    </xf>
    <xf numFmtId="0" fontId="0" fillId="0" borderId="0" xfId="49" applyBorder="1">
      <alignment vertical="center"/>
      <protection/>
    </xf>
    <xf numFmtId="0" fontId="62" fillId="0" borderId="9" xfId="49" applyFont="1" applyBorder="1" applyAlignment="1">
      <alignment vertical="center" wrapText="1"/>
      <protection/>
    </xf>
    <xf numFmtId="0" fontId="62" fillId="0" borderId="9" xfId="49" applyFont="1" applyBorder="1" applyAlignment="1">
      <alignment horizontal="center" vertical="center"/>
      <protection/>
    </xf>
    <xf numFmtId="0" fontId="67" fillId="0" borderId="9" xfId="49" applyFont="1" applyBorder="1" applyAlignment="1">
      <alignment horizontal="center" vertical="center" wrapText="1"/>
      <protection/>
    </xf>
    <xf numFmtId="0" fontId="67" fillId="0" borderId="9" xfId="49" applyFont="1" applyFill="1" applyBorder="1" applyAlignment="1">
      <alignment horizontal="center" vertical="center" wrapText="1"/>
      <protection/>
    </xf>
    <xf numFmtId="0" fontId="68" fillId="0" borderId="9" xfId="49" applyFont="1" applyBorder="1" applyAlignment="1">
      <alignment horizontal="center" vertical="center" wrapText="1"/>
      <protection/>
    </xf>
    <xf numFmtId="0" fontId="69" fillId="0" borderId="9" xfId="49" applyFont="1" applyFill="1" applyBorder="1" applyAlignment="1">
      <alignment horizontal="center" vertical="center" wrapText="1"/>
      <protection/>
    </xf>
    <xf numFmtId="0" fontId="68" fillId="0" borderId="9" xfId="49" applyFont="1" applyBorder="1" applyAlignment="1">
      <alignment vertical="center" wrapText="1"/>
      <protection/>
    </xf>
    <xf numFmtId="0" fontId="68" fillId="0" borderId="9" xfId="49" applyFont="1" applyFill="1" applyBorder="1" applyAlignment="1">
      <alignment horizontal="center" vertical="center" wrapText="1"/>
      <protection/>
    </xf>
    <xf numFmtId="0" fontId="63" fillId="0" borderId="9" xfId="49" applyFont="1" applyFill="1" applyBorder="1" applyAlignment="1">
      <alignment horizontal="center" vertical="center" wrapText="1"/>
      <protection/>
    </xf>
    <xf numFmtId="0" fontId="63" fillId="0" borderId="0" xfId="49" applyFont="1" applyBorder="1" applyAlignment="1">
      <alignment horizontal="center" vertical="center" wrapText="1"/>
      <protection/>
    </xf>
    <xf numFmtId="0" fontId="64" fillId="0" borderId="0" xfId="49" applyFont="1" applyBorder="1" applyAlignment="1">
      <alignment horizontal="center" vertical="center" wrapText="1"/>
      <protection/>
    </xf>
    <xf numFmtId="0" fontId="63" fillId="0" borderId="0" xfId="49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44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8" fillId="0" borderId="10" xfId="41" applyFont="1" applyFill="1" applyBorder="1" applyAlignment="1">
      <alignment vertical="center"/>
      <protection/>
    </xf>
    <xf numFmtId="0" fontId="67" fillId="0" borderId="0" xfId="0" applyFont="1" applyFill="1" applyAlignment="1">
      <alignment horizontal="right" vertical="center" wrapText="1"/>
    </xf>
    <xf numFmtId="0" fontId="66" fillId="33" borderId="9" xfId="44" applyFont="1" applyFill="1" applyBorder="1" applyAlignment="1">
      <alignment vertical="center" wrapText="1"/>
      <protection/>
    </xf>
    <xf numFmtId="177" fontId="70" fillId="33" borderId="9" xfId="44" applyNumberFormat="1" applyFont="1" applyFill="1" applyBorder="1" applyAlignment="1">
      <alignment horizontal="center" vertical="center"/>
      <protection/>
    </xf>
    <xf numFmtId="0" fontId="71" fillId="0" borderId="9" xfId="44" applyFont="1" applyFill="1" applyBorder="1" applyAlignment="1">
      <alignment vertical="center" wrapText="1"/>
      <protection/>
    </xf>
    <xf numFmtId="177" fontId="72" fillId="0" borderId="9" xfId="44" applyNumberFormat="1" applyFont="1" applyFill="1" applyBorder="1" applyAlignment="1">
      <alignment horizontal="center" vertical="center"/>
      <protection/>
    </xf>
    <xf numFmtId="177" fontId="72" fillId="0" borderId="9" xfId="0" applyNumberFormat="1" applyFont="1" applyFill="1" applyBorder="1" applyAlignment="1">
      <alignment horizontal="center" vertical="center"/>
    </xf>
    <xf numFmtId="177" fontId="72" fillId="0" borderId="9" xfId="41" applyNumberFormat="1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177" fontId="72" fillId="0" borderId="9" xfId="44" applyNumberFormat="1" applyFont="1" applyFill="1" applyBorder="1" applyAlignment="1">
      <alignment horizontal="center" vertical="center" wrapText="1"/>
      <protection/>
    </xf>
    <xf numFmtId="0" fontId="72" fillId="0" borderId="9" xfId="41" applyFont="1" applyFill="1" applyBorder="1" applyAlignment="1">
      <alignment horizontal="left" vertical="center"/>
      <protection/>
    </xf>
    <xf numFmtId="0" fontId="70" fillId="33" borderId="9" xfId="41" applyFont="1" applyFill="1" applyBorder="1" applyAlignment="1">
      <alignment horizontal="center" vertical="center"/>
      <protection/>
    </xf>
    <xf numFmtId="177" fontId="70" fillId="33" borderId="9" xfId="44" applyNumberFormat="1" applyFont="1" applyFill="1" applyBorder="1" applyAlignment="1">
      <alignment horizontal="center" vertical="center" wrapText="1"/>
      <protection/>
    </xf>
    <xf numFmtId="0" fontId="70" fillId="33" borderId="9" xfId="41" applyFont="1" applyFill="1" applyBorder="1" applyAlignment="1">
      <alignment horizontal="left" vertical="center"/>
      <protection/>
    </xf>
    <xf numFmtId="0" fontId="3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10" fillId="33" borderId="9" xfId="0" applyFont="1" applyFill="1" applyBorder="1" applyAlignment="1">
      <alignment horizontal="center" vertical="center"/>
    </xf>
    <xf numFmtId="177" fontId="10" fillId="33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7" fillId="0" borderId="0" xfId="44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62" fillId="0" borderId="9" xfId="49" applyFont="1" applyBorder="1" applyAlignment="1">
      <alignment horizontal="center" vertical="center" wrapText="1"/>
      <protection/>
    </xf>
    <xf numFmtId="0" fontId="68" fillId="0" borderId="9" xfId="49" applyFont="1" applyBorder="1" applyAlignment="1">
      <alignment horizontal="center" vertical="center" wrapText="1"/>
      <protection/>
    </xf>
    <xf numFmtId="0" fontId="7" fillId="0" borderId="0" xfId="44" applyFont="1" applyFill="1" applyAlignment="1">
      <alignment horizontal="center" vertical="center" wrapText="1"/>
      <protection/>
    </xf>
    <xf numFmtId="0" fontId="5" fillId="0" borderId="0" xfId="51" applyNumberFormat="1" applyFont="1" applyFill="1" applyBorder="1" applyAlignment="1" applyProtection="1">
      <alignment horizontal="left" vertical="center" wrapText="1"/>
      <protection/>
    </xf>
    <xf numFmtId="0" fontId="5" fillId="0" borderId="0" xfId="51" applyNumberFormat="1" applyFont="1" applyFill="1" applyAlignment="1" applyProtection="1">
      <alignment horizontal="center" vertical="center" wrapText="1"/>
      <protection/>
    </xf>
    <xf numFmtId="0" fontId="63" fillId="0" borderId="11" xfId="49" applyFont="1" applyBorder="1" applyAlignment="1">
      <alignment horizontal="center" vertical="center" wrapText="1"/>
      <protection/>
    </xf>
    <xf numFmtId="0" fontId="63" fillId="0" borderId="12" xfId="49" applyFont="1" applyBorder="1" applyAlignment="1">
      <alignment horizontal="center" vertical="center" wrapText="1"/>
      <protection/>
    </xf>
    <xf numFmtId="0" fontId="63" fillId="0" borderId="13" xfId="49" applyFont="1" applyBorder="1" applyAlignment="1">
      <alignment horizontal="center" vertical="center" wrapText="1"/>
      <protection/>
    </xf>
    <xf numFmtId="0" fontId="2" fillId="0" borderId="0" xfId="45" applyFont="1" applyFill="1" applyAlignment="1">
      <alignment horizontal="center" vertical="center" wrapText="1"/>
      <protection/>
    </xf>
    <xf numFmtId="176" fontId="3" fillId="0" borderId="0" xfId="43" applyNumberFormat="1" applyFont="1" applyFill="1" applyBorder="1" applyAlignment="1">
      <alignment horizontal="left" vertical="center" wrapText="1"/>
      <protection/>
    </xf>
    <xf numFmtId="0" fontId="1" fillId="0" borderId="0" xfId="48" applyFont="1" applyAlignment="1">
      <alignment horizontal="center" vertical="center" wrapText="1"/>
      <protection/>
    </xf>
    <xf numFmtId="0" fontId="59" fillId="0" borderId="9" xfId="48" applyFont="1" applyBorder="1" applyAlignment="1">
      <alignment horizontal="center" vertical="center" wrapText="1"/>
      <protection/>
    </xf>
    <xf numFmtId="0" fontId="4" fillId="0" borderId="9" xfId="43" applyFont="1" applyFill="1" applyBorder="1" applyAlignment="1">
      <alignment horizontal="center" vertical="center" wrapText="1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2" xfId="42"/>
    <cellStyle name="常规 2 3" xfId="43"/>
    <cellStyle name="常规 3" xfId="44"/>
    <cellStyle name="常规 3 2" xfId="45"/>
    <cellStyle name="常规 4" xfId="46"/>
    <cellStyle name="常规 4 2" xfId="47"/>
    <cellStyle name="常规 5" xfId="48"/>
    <cellStyle name="常规 6" xfId="49"/>
    <cellStyle name="常规 7" xfId="50"/>
    <cellStyle name="常规_第一部分表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43"/>
  <sheetViews>
    <sheetView zoomScaleSheetLayoutView="10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1" sqref="J11"/>
    </sheetView>
  </sheetViews>
  <sheetFormatPr defaultColWidth="9.00390625" defaultRowHeight="14.25"/>
  <cols>
    <col min="1" max="1" width="37.50390625" style="0" customWidth="1"/>
    <col min="2" max="2" width="19.125" style="67" customWidth="1"/>
    <col min="3" max="3" width="22.125" style="81" customWidth="1"/>
    <col min="4" max="4" width="20.625" style="81" customWidth="1"/>
    <col min="5" max="5" width="0" style="0" hidden="1" customWidth="1"/>
  </cols>
  <sheetData>
    <row r="1" spans="1:4" ht="14.25">
      <c r="A1" s="68" t="s">
        <v>0</v>
      </c>
      <c r="B1" s="68"/>
      <c r="C1" s="68"/>
      <c r="D1" s="68"/>
    </row>
    <row r="2" spans="1:4" ht="23.25" customHeight="1">
      <c r="A2" s="103" t="s">
        <v>1</v>
      </c>
      <c r="B2" s="103"/>
      <c r="C2" s="103"/>
      <c r="D2" s="103"/>
    </row>
    <row r="3" spans="1:4" ht="21" customHeight="1">
      <c r="A3" s="82"/>
      <c r="B3" s="82"/>
      <c r="D3" s="83" t="s">
        <v>2</v>
      </c>
    </row>
    <row r="4" spans="1:4" ht="25.5" customHeight="1">
      <c r="A4" s="35" t="s">
        <v>3</v>
      </c>
      <c r="B4" s="35" t="s">
        <v>4</v>
      </c>
      <c r="C4" s="35" t="s">
        <v>5</v>
      </c>
      <c r="D4" s="35" t="s">
        <v>6</v>
      </c>
    </row>
    <row r="5" spans="1:4" ht="18" customHeight="1">
      <c r="A5" s="84" t="s">
        <v>7</v>
      </c>
      <c r="B5" s="85">
        <f>SUM(B6:B20)</f>
        <v>27580</v>
      </c>
      <c r="C5" s="85">
        <f>SUM(C6:C20)</f>
        <v>23530</v>
      </c>
      <c r="D5" s="85">
        <f>C5-B5</f>
        <v>-4050</v>
      </c>
    </row>
    <row r="6" spans="1:5" ht="18" customHeight="1">
      <c r="A6" s="86" t="s">
        <v>8</v>
      </c>
      <c r="B6" s="76">
        <v>13013</v>
      </c>
      <c r="C6" s="76">
        <v>9868</v>
      </c>
      <c r="D6" s="87">
        <f>C6-B6</f>
        <v>-3145</v>
      </c>
      <c r="E6">
        <f>C6/0.375</f>
        <v>26314.666666666668</v>
      </c>
    </row>
    <row r="7" spans="1:5" ht="18" customHeight="1">
      <c r="A7" s="86" t="s">
        <v>9</v>
      </c>
      <c r="B7" s="76">
        <v>1330.0000000000002</v>
      </c>
      <c r="C7" s="76">
        <v>1955</v>
      </c>
      <c r="D7" s="87">
        <f aca="true" t="shared" si="0" ref="D7:D20">C7-B7</f>
        <v>624.9999999999998</v>
      </c>
      <c r="E7">
        <f>C7/0.28</f>
        <v>6982.142857142857</v>
      </c>
    </row>
    <row r="8" spans="1:5" ht="18" customHeight="1">
      <c r="A8" s="86" t="s">
        <v>10</v>
      </c>
      <c r="B8" s="76">
        <v>644.0000000000001</v>
      </c>
      <c r="C8" s="76">
        <v>519</v>
      </c>
      <c r="D8" s="87">
        <f t="shared" si="0"/>
        <v>-125.00000000000011</v>
      </c>
      <c r="E8">
        <f>C8/0.28</f>
        <v>1853.5714285714284</v>
      </c>
    </row>
    <row r="9" spans="1:4" ht="18" customHeight="1">
      <c r="A9" s="86" t="s">
        <v>11</v>
      </c>
      <c r="B9" s="76">
        <v>0</v>
      </c>
      <c r="C9" s="76"/>
      <c r="D9" s="87">
        <f t="shared" si="0"/>
        <v>0</v>
      </c>
    </row>
    <row r="10" spans="1:5" ht="18" customHeight="1">
      <c r="A10" s="86" t="s">
        <v>12</v>
      </c>
      <c r="B10" s="76">
        <v>1612</v>
      </c>
      <c r="C10" s="76">
        <v>237</v>
      </c>
      <c r="D10" s="87">
        <f t="shared" si="0"/>
        <v>-1375</v>
      </c>
      <c r="E10">
        <f>C10/0.75</f>
        <v>316</v>
      </c>
    </row>
    <row r="11" spans="1:5" ht="18" customHeight="1">
      <c r="A11" s="86" t="s">
        <v>13</v>
      </c>
      <c r="B11" s="76">
        <v>1710</v>
      </c>
      <c r="C11" s="76">
        <v>1317</v>
      </c>
      <c r="D11" s="87">
        <f t="shared" si="0"/>
        <v>-393</v>
      </c>
      <c r="E11">
        <f>C11</f>
        <v>1317</v>
      </c>
    </row>
    <row r="12" spans="1:5" ht="18" customHeight="1">
      <c r="A12" s="86" t="s">
        <v>14</v>
      </c>
      <c r="B12" s="76">
        <v>700</v>
      </c>
      <c r="C12" s="76">
        <v>1070</v>
      </c>
      <c r="D12" s="87">
        <f t="shared" si="0"/>
        <v>370</v>
      </c>
      <c r="E12">
        <f>C12</f>
        <v>1070</v>
      </c>
    </row>
    <row r="13" spans="1:5" ht="18" customHeight="1">
      <c r="A13" s="86" t="s">
        <v>15</v>
      </c>
      <c r="B13" s="76">
        <v>580</v>
      </c>
      <c r="C13" s="76">
        <v>486</v>
      </c>
      <c r="D13" s="87">
        <f t="shared" si="0"/>
        <v>-94</v>
      </c>
      <c r="E13">
        <f>C13</f>
        <v>486</v>
      </c>
    </row>
    <row r="14" spans="1:5" ht="18" customHeight="1">
      <c r="A14" s="86" t="s">
        <v>16</v>
      </c>
      <c r="B14" s="76">
        <v>665</v>
      </c>
      <c r="C14" s="76">
        <v>735</v>
      </c>
      <c r="D14" s="87">
        <f t="shared" si="0"/>
        <v>70</v>
      </c>
      <c r="E14">
        <f>C14/0.7</f>
        <v>1050</v>
      </c>
    </row>
    <row r="15" spans="1:5" ht="18" customHeight="1">
      <c r="A15" s="86" t="s">
        <v>17</v>
      </c>
      <c r="B15" s="76">
        <v>2000</v>
      </c>
      <c r="C15" s="76">
        <v>1968</v>
      </c>
      <c r="D15" s="87">
        <f t="shared" si="0"/>
        <v>-32</v>
      </c>
      <c r="E15">
        <f>C15</f>
        <v>1968</v>
      </c>
    </row>
    <row r="16" spans="1:5" ht="18" customHeight="1">
      <c r="A16" s="86" t="s">
        <v>18</v>
      </c>
      <c r="B16" s="76">
        <v>600</v>
      </c>
      <c r="C16" s="76">
        <v>600</v>
      </c>
      <c r="D16" s="87">
        <f t="shared" si="0"/>
        <v>0</v>
      </c>
      <c r="E16">
        <f>C16</f>
        <v>600</v>
      </c>
    </row>
    <row r="17" spans="1:5" ht="18" customHeight="1">
      <c r="A17" s="86" t="s">
        <v>19</v>
      </c>
      <c r="B17" s="76">
        <v>300</v>
      </c>
      <c r="C17" s="76">
        <v>18</v>
      </c>
      <c r="D17" s="87">
        <f t="shared" si="0"/>
        <v>-282</v>
      </c>
      <c r="E17">
        <f>C17</f>
        <v>18</v>
      </c>
    </row>
    <row r="18" spans="1:5" ht="18" customHeight="1">
      <c r="A18" s="86" t="s">
        <v>20</v>
      </c>
      <c r="B18" s="76">
        <v>2500</v>
      </c>
      <c r="C18" s="76">
        <v>2672</v>
      </c>
      <c r="D18" s="87">
        <f t="shared" si="0"/>
        <v>172</v>
      </c>
      <c r="E18">
        <f>C18</f>
        <v>2672</v>
      </c>
    </row>
    <row r="19" spans="1:5" ht="18" customHeight="1">
      <c r="A19" s="86" t="s">
        <v>21</v>
      </c>
      <c r="B19" s="76">
        <v>1650</v>
      </c>
      <c r="C19" s="76">
        <v>2001</v>
      </c>
      <c r="D19" s="87">
        <f t="shared" si="0"/>
        <v>351</v>
      </c>
      <c r="E19">
        <f>C19</f>
        <v>2001</v>
      </c>
    </row>
    <row r="20" spans="1:5" ht="18" customHeight="1">
      <c r="A20" s="86" t="s">
        <v>22</v>
      </c>
      <c r="B20" s="76">
        <v>276</v>
      </c>
      <c r="C20" s="76">
        <v>84</v>
      </c>
      <c r="D20" s="87">
        <f t="shared" si="0"/>
        <v>-192</v>
      </c>
      <c r="E20">
        <f>C20/0.6</f>
        <v>140</v>
      </c>
    </row>
    <row r="21" spans="1:4" ht="18" customHeight="1">
      <c r="A21" s="84" t="s">
        <v>23</v>
      </c>
      <c r="B21" s="85">
        <f>SUM(B22:B28)</f>
        <v>25286</v>
      </c>
      <c r="C21" s="85">
        <v>36748</v>
      </c>
      <c r="D21" s="85">
        <v>11462</v>
      </c>
    </row>
    <row r="22" spans="1:4" ht="18" customHeight="1">
      <c r="A22" s="86" t="s">
        <v>24</v>
      </c>
      <c r="B22" s="87">
        <v>4806</v>
      </c>
      <c r="C22" s="87">
        <v>2800</v>
      </c>
      <c r="D22" s="87">
        <v>-2006</v>
      </c>
    </row>
    <row r="23" spans="1:4" ht="18" customHeight="1">
      <c r="A23" s="86" t="s">
        <v>25</v>
      </c>
      <c r="B23" s="88">
        <v>1740</v>
      </c>
      <c r="C23" s="88">
        <v>2099</v>
      </c>
      <c r="D23" s="88">
        <v>359</v>
      </c>
    </row>
    <row r="24" spans="1:4" ht="18" customHeight="1">
      <c r="A24" s="86" t="s">
        <v>26</v>
      </c>
      <c r="B24" s="88">
        <v>8740</v>
      </c>
      <c r="C24" s="88">
        <v>13310</v>
      </c>
      <c r="D24" s="88">
        <v>4570</v>
      </c>
    </row>
    <row r="25" spans="1:4" ht="18" customHeight="1">
      <c r="A25" s="86" t="s">
        <v>27</v>
      </c>
      <c r="B25" s="89">
        <v>8500</v>
      </c>
      <c r="C25" s="89">
        <v>17885</v>
      </c>
      <c r="D25" s="89">
        <v>9385</v>
      </c>
    </row>
    <row r="26" spans="1:4" ht="18" customHeight="1">
      <c r="A26" s="49" t="s">
        <v>28</v>
      </c>
      <c r="B26" s="76"/>
      <c r="C26" s="90">
        <v>20</v>
      </c>
      <c r="D26" s="90">
        <v>20</v>
      </c>
    </row>
    <row r="27" spans="1:4" ht="18" customHeight="1">
      <c r="A27" s="86" t="s">
        <v>29</v>
      </c>
      <c r="B27" s="91">
        <v>1000</v>
      </c>
      <c r="C27" s="91">
        <v>400</v>
      </c>
      <c r="D27" s="91">
        <v>-600</v>
      </c>
    </row>
    <row r="28" spans="1:4" ht="18" customHeight="1">
      <c r="A28" s="92" t="s">
        <v>30</v>
      </c>
      <c r="B28" s="91">
        <v>500</v>
      </c>
      <c r="C28" s="91">
        <v>234</v>
      </c>
      <c r="D28" s="91">
        <v>-266</v>
      </c>
    </row>
    <row r="29" spans="1:4" ht="18" customHeight="1">
      <c r="A29" s="93" t="s">
        <v>31</v>
      </c>
      <c r="B29" s="94">
        <f>B5+B21</f>
        <v>52866</v>
      </c>
      <c r="C29" s="94">
        <f>C5+C21</f>
        <v>60278</v>
      </c>
      <c r="D29" s="94">
        <f>D5+D21</f>
        <v>7412</v>
      </c>
    </row>
    <row r="30" spans="1:4" ht="18" customHeight="1">
      <c r="A30" s="95" t="s">
        <v>32</v>
      </c>
      <c r="B30" s="94">
        <f>SUM(B31:B36,B39,B42)</f>
        <v>253221</v>
      </c>
      <c r="C30" s="94">
        <f>SUM(C31:C36,C39,C42)</f>
        <v>296811</v>
      </c>
      <c r="D30" s="94">
        <f>SUM(D31:D36,D39,D42)</f>
        <v>43590</v>
      </c>
    </row>
    <row r="31" spans="1:4" ht="18" customHeight="1">
      <c r="A31" s="96" t="s">
        <v>33</v>
      </c>
      <c r="B31" s="97">
        <v>5195</v>
      </c>
      <c r="C31" s="97">
        <v>5195</v>
      </c>
      <c r="D31" s="97">
        <f>C31-B31</f>
        <v>0</v>
      </c>
    </row>
    <row r="32" spans="1:4" ht="18" customHeight="1">
      <c r="A32" s="96" t="s">
        <v>34</v>
      </c>
      <c r="B32" s="97">
        <f>120718+75960</f>
        <v>196678</v>
      </c>
      <c r="C32" s="97">
        <f>132776+75960+23000</f>
        <v>231736</v>
      </c>
      <c r="D32" s="97">
        <f aca="true" t="shared" si="1" ref="D32:D42">C32-B32</f>
        <v>35058</v>
      </c>
    </row>
    <row r="33" spans="1:4" ht="18" customHeight="1">
      <c r="A33" s="96" t="s">
        <v>35</v>
      </c>
      <c r="B33" s="97"/>
      <c r="C33" s="97"/>
      <c r="D33" s="97"/>
    </row>
    <row r="34" spans="1:4" ht="18" customHeight="1">
      <c r="A34" s="96" t="s">
        <v>36</v>
      </c>
      <c r="B34" s="97"/>
      <c r="C34" s="97"/>
      <c r="D34" s="97"/>
    </row>
    <row r="35" spans="1:4" ht="18" customHeight="1">
      <c r="A35" s="96" t="s">
        <v>37</v>
      </c>
      <c r="B35" s="97"/>
      <c r="C35" s="97">
        <v>5104</v>
      </c>
      <c r="D35" s="97">
        <f t="shared" si="1"/>
        <v>5104</v>
      </c>
    </row>
    <row r="36" spans="1:4" ht="18" customHeight="1">
      <c r="A36" s="96" t="s">
        <v>38</v>
      </c>
      <c r="B36" s="97">
        <f>SUM(B37:B38)</f>
        <v>51348</v>
      </c>
      <c r="C36" s="97">
        <f>SUM(C37:C38)</f>
        <v>15798</v>
      </c>
      <c r="D36" s="97">
        <f t="shared" si="1"/>
        <v>-35550</v>
      </c>
    </row>
    <row r="37" spans="1:4" ht="18" customHeight="1">
      <c r="A37" s="98" t="s">
        <v>39</v>
      </c>
      <c r="B37" s="97">
        <v>210</v>
      </c>
      <c r="C37" s="97">
        <v>131</v>
      </c>
      <c r="D37" s="97">
        <f t="shared" si="1"/>
        <v>-79</v>
      </c>
    </row>
    <row r="38" spans="1:4" ht="18" customHeight="1">
      <c r="A38" s="98" t="s">
        <v>40</v>
      </c>
      <c r="B38" s="97">
        <v>51138</v>
      </c>
      <c r="C38" s="97">
        <v>15667</v>
      </c>
      <c r="D38" s="97">
        <v>-35471</v>
      </c>
    </row>
    <row r="39" spans="1:4" ht="18" customHeight="1">
      <c r="A39" s="96" t="s">
        <v>41</v>
      </c>
      <c r="B39" s="97"/>
      <c r="C39" s="97">
        <v>33992</v>
      </c>
      <c r="D39" s="97">
        <f t="shared" si="1"/>
        <v>33992</v>
      </c>
    </row>
    <row r="40" spans="1:4" ht="18" customHeight="1">
      <c r="A40" s="98" t="s">
        <v>42</v>
      </c>
      <c r="B40" s="97"/>
      <c r="C40" s="97">
        <v>8600</v>
      </c>
      <c r="D40" s="97">
        <f t="shared" si="1"/>
        <v>8600</v>
      </c>
    </row>
    <row r="41" spans="1:4" ht="18" customHeight="1">
      <c r="A41" s="98" t="s">
        <v>43</v>
      </c>
      <c r="B41" s="97"/>
      <c r="C41" s="97">
        <v>25392</v>
      </c>
      <c r="D41" s="97">
        <f t="shared" si="1"/>
        <v>25392</v>
      </c>
    </row>
    <row r="42" spans="1:4" ht="18" customHeight="1">
      <c r="A42" s="96" t="s">
        <v>44</v>
      </c>
      <c r="B42" s="97"/>
      <c r="C42" s="97">
        <v>4986</v>
      </c>
      <c r="D42" s="97">
        <f t="shared" si="1"/>
        <v>4986</v>
      </c>
    </row>
    <row r="43" spans="1:4" ht="18" customHeight="1">
      <c r="A43" s="99" t="s">
        <v>45</v>
      </c>
      <c r="B43" s="100">
        <f>B29+B30</f>
        <v>306087</v>
      </c>
      <c r="C43" s="100">
        <f>C29+C30</f>
        <v>357089</v>
      </c>
      <c r="D43" s="100">
        <f>D29+D30</f>
        <v>51002</v>
      </c>
    </row>
  </sheetData>
  <sheetProtection/>
  <mergeCells count="1">
    <mergeCell ref="A2:D2"/>
  </mergeCells>
  <printOptions horizontalCentered="1"/>
  <pageMargins left="0" right="0" top="0.5905511811023623" bottom="0.5905511811023623" header="0.5118110236220472" footer="0.5118110236220472"/>
  <pageSetup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1"/>
  <sheetViews>
    <sheetView tabSelected="1" zoomScaleSheetLayoutView="100" workbookViewId="0" topLeftCell="A16">
      <selection activeCell="J7" sqref="J7"/>
    </sheetView>
  </sheetViews>
  <sheetFormatPr defaultColWidth="9.00390625" defaultRowHeight="14.25"/>
  <cols>
    <col min="1" max="1" width="10.75390625" style="0" customWidth="1"/>
    <col min="2" max="2" width="25.25390625" style="0" customWidth="1"/>
    <col min="3" max="3" width="15.875" style="0" customWidth="1"/>
    <col min="4" max="4" width="18.625" style="67" customWidth="1"/>
    <col min="5" max="5" width="17.375" style="67" customWidth="1"/>
    <col min="6" max="6" width="0" style="67" hidden="1" customWidth="1"/>
  </cols>
  <sheetData>
    <row r="1" spans="1:3" ht="19.5" customHeight="1">
      <c r="A1" s="68" t="s">
        <v>46</v>
      </c>
      <c r="B1" s="69"/>
      <c r="C1" s="69"/>
    </row>
    <row r="2" spans="1:5" ht="22.5" customHeight="1">
      <c r="A2" s="103" t="s">
        <v>47</v>
      </c>
      <c r="B2" s="103"/>
      <c r="C2" s="103"/>
      <c r="D2" s="103"/>
      <c r="E2" s="103"/>
    </row>
    <row r="3" spans="1:5" ht="15.75" customHeight="1">
      <c r="A3" s="70"/>
      <c r="B3" s="70"/>
      <c r="C3" s="70"/>
      <c r="E3" s="71" t="s">
        <v>2</v>
      </c>
    </row>
    <row r="4" spans="1:6" ht="28.5" customHeight="1">
      <c r="A4" s="72" t="s">
        <v>48</v>
      </c>
      <c r="B4" s="73" t="s">
        <v>49</v>
      </c>
      <c r="C4" s="74" t="s">
        <v>4</v>
      </c>
      <c r="D4" s="35" t="s">
        <v>5</v>
      </c>
      <c r="E4" s="35" t="s">
        <v>6</v>
      </c>
      <c r="F4" s="102" t="s">
        <v>172</v>
      </c>
    </row>
    <row r="5" spans="1:6" ht="28.5" customHeight="1">
      <c r="A5" s="75">
        <v>201</v>
      </c>
      <c r="B5" s="39" t="s">
        <v>50</v>
      </c>
      <c r="C5" s="39">
        <v>31979</v>
      </c>
      <c r="D5" s="76">
        <v>34515</v>
      </c>
      <c r="E5" s="76">
        <f>D5-C5</f>
        <v>2536</v>
      </c>
      <c r="F5" s="76">
        <v>34641</v>
      </c>
    </row>
    <row r="6" spans="1:6" ht="28.5" customHeight="1">
      <c r="A6" s="75">
        <v>202</v>
      </c>
      <c r="B6" s="39" t="s">
        <v>51</v>
      </c>
      <c r="C6" s="39">
        <v>0</v>
      </c>
      <c r="D6" s="76">
        <v>0</v>
      </c>
      <c r="E6" s="76">
        <f aca="true" t="shared" si="0" ref="E6:E29">D6-C6</f>
        <v>0</v>
      </c>
      <c r="F6" s="76"/>
    </row>
    <row r="7" spans="1:6" ht="28.5" customHeight="1">
      <c r="A7" s="75">
        <v>203</v>
      </c>
      <c r="B7" s="39" t="s">
        <v>52</v>
      </c>
      <c r="C7" s="39">
        <v>140</v>
      </c>
      <c r="D7" s="76">
        <v>213</v>
      </c>
      <c r="E7" s="76">
        <f t="shared" si="0"/>
        <v>73</v>
      </c>
      <c r="F7" s="76">
        <v>134</v>
      </c>
    </row>
    <row r="8" spans="1:6" ht="28.5" customHeight="1">
      <c r="A8" s="75">
        <v>204</v>
      </c>
      <c r="B8" s="39" t="s">
        <v>53</v>
      </c>
      <c r="C8" s="39">
        <v>8878</v>
      </c>
      <c r="D8" s="76">
        <v>10821</v>
      </c>
      <c r="E8" s="76">
        <f t="shared" si="0"/>
        <v>1943</v>
      </c>
      <c r="F8" s="76">
        <v>12149</v>
      </c>
    </row>
    <row r="9" spans="1:6" ht="28.5" customHeight="1">
      <c r="A9" s="75">
        <v>205</v>
      </c>
      <c r="B9" s="39" t="s">
        <v>54</v>
      </c>
      <c r="C9" s="39">
        <v>59182</v>
      </c>
      <c r="D9" s="76">
        <v>61963</v>
      </c>
      <c r="E9" s="76">
        <f t="shared" si="0"/>
        <v>2781</v>
      </c>
      <c r="F9" s="76">
        <v>61992</v>
      </c>
    </row>
    <row r="10" spans="1:6" ht="28.5" customHeight="1">
      <c r="A10" s="39">
        <v>206</v>
      </c>
      <c r="B10" s="39" t="s">
        <v>55</v>
      </c>
      <c r="C10" s="39">
        <v>1101</v>
      </c>
      <c r="D10" s="76">
        <v>3647</v>
      </c>
      <c r="E10" s="76">
        <f t="shared" si="0"/>
        <v>2546</v>
      </c>
      <c r="F10" s="101">
        <v>3686</v>
      </c>
    </row>
    <row r="11" spans="1:6" ht="28.5" customHeight="1">
      <c r="A11" s="39">
        <v>207</v>
      </c>
      <c r="B11" s="39" t="s">
        <v>56</v>
      </c>
      <c r="C11" s="39">
        <v>5053</v>
      </c>
      <c r="D11" s="76">
        <v>5271</v>
      </c>
      <c r="E11" s="76">
        <f t="shared" si="0"/>
        <v>218</v>
      </c>
      <c r="F11" s="101">
        <v>3837</v>
      </c>
    </row>
    <row r="12" spans="1:6" ht="28.5" customHeight="1">
      <c r="A12" s="39">
        <v>208</v>
      </c>
      <c r="B12" s="39" t="s">
        <v>57</v>
      </c>
      <c r="C12" s="39">
        <v>49646</v>
      </c>
      <c r="D12" s="76">
        <v>48293</v>
      </c>
      <c r="E12" s="76">
        <f t="shared" si="0"/>
        <v>-1353</v>
      </c>
      <c r="F12" s="101">
        <v>51682</v>
      </c>
    </row>
    <row r="13" spans="1:6" ht="28.5" customHeight="1">
      <c r="A13" s="39">
        <v>210</v>
      </c>
      <c r="B13" s="39" t="s">
        <v>58</v>
      </c>
      <c r="C13" s="39">
        <v>44618</v>
      </c>
      <c r="D13" s="76">
        <v>41426</v>
      </c>
      <c r="E13" s="76">
        <f t="shared" si="0"/>
        <v>-3192</v>
      </c>
      <c r="F13" s="101">
        <v>35252</v>
      </c>
    </row>
    <row r="14" spans="1:6" ht="28.5" customHeight="1">
      <c r="A14" s="39">
        <v>211</v>
      </c>
      <c r="B14" s="39" t="s">
        <v>59</v>
      </c>
      <c r="C14" s="39">
        <v>8244</v>
      </c>
      <c r="D14" s="76">
        <v>11256</v>
      </c>
      <c r="E14" s="76">
        <f t="shared" si="0"/>
        <v>3012</v>
      </c>
      <c r="F14" s="101">
        <v>12011</v>
      </c>
    </row>
    <row r="15" spans="1:6" ht="28.5" customHeight="1">
      <c r="A15" s="39">
        <v>212</v>
      </c>
      <c r="B15" s="39" t="s">
        <v>60</v>
      </c>
      <c r="C15" s="39">
        <v>13017</v>
      </c>
      <c r="D15" s="76">
        <v>14693</v>
      </c>
      <c r="E15" s="76">
        <f t="shared" si="0"/>
        <v>1676</v>
      </c>
      <c r="F15" s="101">
        <v>13762</v>
      </c>
    </row>
    <row r="16" spans="1:6" ht="28.5" customHeight="1">
      <c r="A16" s="39">
        <v>213</v>
      </c>
      <c r="B16" s="39" t="s">
        <v>61</v>
      </c>
      <c r="C16" s="39">
        <v>47925</v>
      </c>
      <c r="D16" s="76">
        <v>57834</v>
      </c>
      <c r="E16" s="76">
        <f t="shared" si="0"/>
        <v>9909</v>
      </c>
      <c r="F16" s="101">
        <v>64825</v>
      </c>
    </row>
    <row r="17" spans="1:6" ht="28.5" customHeight="1">
      <c r="A17" s="39">
        <v>214</v>
      </c>
      <c r="B17" s="39" t="s">
        <v>62</v>
      </c>
      <c r="C17" s="39">
        <v>3443</v>
      </c>
      <c r="D17" s="76">
        <v>7002</v>
      </c>
      <c r="E17" s="76">
        <f t="shared" si="0"/>
        <v>3559</v>
      </c>
      <c r="F17" s="101">
        <v>12144</v>
      </c>
    </row>
    <row r="18" spans="1:6" ht="28.5" customHeight="1">
      <c r="A18" s="39">
        <v>215</v>
      </c>
      <c r="B18" s="39" t="s">
        <v>63</v>
      </c>
      <c r="C18" s="39">
        <v>250</v>
      </c>
      <c r="D18" s="76">
        <v>459</v>
      </c>
      <c r="E18" s="76">
        <f t="shared" si="0"/>
        <v>209</v>
      </c>
      <c r="F18" s="101">
        <v>1459</v>
      </c>
    </row>
    <row r="19" spans="1:6" ht="28.5" customHeight="1">
      <c r="A19" s="39">
        <v>216</v>
      </c>
      <c r="B19" s="39" t="s">
        <v>64</v>
      </c>
      <c r="C19" s="39">
        <v>168</v>
      </c>
      <c r="D19" s="76">
        <v>374</v>
      </c>
      <c r="E19" s="76">
        <f t="shared" si="0"/>
        <v>206</v>
      </c>
      <c r="F19" s="101">
        <v>511</v>
      </c>
    </row>
    <row r="20" spans="1:6" ht="28.5" customHeight="1">
      <c r="A20" s="39">
        <v>217</v>
      </c>
      <c r="B20" s="39" t="s">
        <v>65</v>
      </c>
      <c r="C20" s="39">
        <v>0</v>
      </c>
      <c r="D20" s="76">
        <v>243</v>
      </c>
      <c r="E20" s="76">
        <f t="shared" si="0"/>
        <v>243</v>
      </c>
      <c r="F20" s="101">
        <v>32</v>
      </c>
    </row>
    <row r="21" spans="1:6" ht="28.5" customHeight="1">
      <c r="A21" s="39">
        <v>219</v>
      </c>
      <c r="B21" s="39" t="s">
        <v>66</v>
      </c>
      <c r="C21" s="39">
        <v>0</v>
      </c>
      <c r="D21" s="76">
        <v>0</v>
      </c>
      <c r="E21" s="76">
        <f t="shared" si="0"/>
        <v>0</v>
      </c>
      <c r="F21" s="76"/>
    </row>
    <row r="22" spans="1:6" ht="28.5" customHeight="1">
      <c r="A22" s="39">
        <v>220</v>
      </c>
      <c r="B22" s="39" t="s">
        <v>67</v>
      </c>
      <c r="C22" s="39">
        <v>3499</v>
      </c>
      <c r="D22" s="76">
        <v>4236</v>
      </c>
      <c r="E22" s="76">
        <f t="shared" si="0"/>
        <v>737</v>
      </c>
      <c r="F22" s="101">
        <v>5591</v>
      </c>
    </row>
    <row r="23" spans="1:6" ht="28.5" customHeight="1">
      <c r="A23" s="39">
        <v>221</v>
      </c>
      <c r="B23" s="39" t="s">
        <v>68</v>
      </c>
      <c r="C23" s="39">
        <v>10622</v>
      </c>
      <c r="D23" s="76">
        <v>10796</v>
      </c>
      <c r="E23" s="76">
        <f t="shared" si="0"/>
        <v>174</v>
      </c>
      <c r="F23" s="101">
        <v>7339</v>
      </c>
    </row>
    <row r="24" spans="1:6" ht="28.5" customHeight="1">
      <c r="A24" s="39">
        <v>222</v>
      </c>
      <c r="B24" s="39" t="s">
        <v>69</v>
      </c>
      <c r="C24" s="39">
        <v>0</v>
      </c>
      <c r="D24" s="76">
        <v>23</v>
      </c>
      <c r="E24" s="76">
        <f t="shared" si="0"/>
        <v>23</v>
      </c>
      <c r="F24" s="101">
        <v>661</v>
      </c>
    </row>
    <row r="25" spans="1:6" ht="28.5" customHeight="1">
      <c r="A25" s="39">
        <v>224</v>
      </c>
      <c r="B25" s="39" t="s">
        <v>70</v>
      </c>
      <c r="C25" s="39">
        <v>2123</v>
      </c>
      <c r="D25" s="76">
        <v>2123</v>
      </c>
      <c r="E25" s="76">
        <f t="shared" si="0"/>
        <v>0</v>
      </c>
      <c r="F25" s="101">
        <v>2180</v>
      </c>
    </row>
    <row r="26" spans="1:6" ht="28.5" customHeight="1">
      <c r="A26" s="39">
        <v>227</v>
      </c>
      <c r="B26" s="39" t="s">
        <v>71</v>
      </c>
      <c r="C26" s="39">
        <v>2600</v>
      </c>
      <c r="D26" s="76">
        <v>2600</v>
      </c>
      <c r="E26" s="76">
        <f t="shared" si="0"/>
        <v>0</v>
      </c>
      <c r="F26" s="101">
        <v>0</v>
      </c>
    </row>
    <row r="27" spans="1:6" ht="28.5" customHeight="1">
      <c r="A27" s="39">
        <v>229</v>
      </c>
      <c r="B27" s="39" t="s">
        <v>72</v>
      </c>
      <c r="C27" s="39">
        <v>0</v>
      </c>
      <c r="D27" s="76">
        <v>310</v>
      </c>
      <c r="E27" s="76">
        <f t="shared" si="0"/>
        <v>310</v>
      </c>
      <c r="F27" s="101">
        <v>1011</v>
      </c>
    </row>
    <row r="28" spans="1:6" ht="28.5" customHeight="1">
      <c r="A28" s="39">
        <v>230</v>
      </c>
      <c r="B28" s="39" t="s">
        <v>73</v>
      </c>
      <c r="C28" s="39">
        <v>6766</v>
      </c>
      <c r="D28" s="76">
        <v>32158</v>
      </c>
      <c r="E28" s="76">
        <f t="shared" si="0"/>
        <v>25392</v>
      </c>
      <c r="F28" s="101">
        <v>0</v>
      </c>
    </row>
    <row r="29" spans="1:6" ht="28.5" customHeight="1">
      <c r="A29" s="39">
        <v>232</v>
      </c>
      <c r="B29" s="39" t="s">
        <v>74</v>
      </c>
      <c r="C29" s="39">
        <v>6833</v>
      </c>
      <c r="D29" s="76">
        <v>6833</v>
      </c>
      <c r="E29" s="76">
        <f t="shared" si="0"/>
        <v>0</v>
      </c>
      <c r="F29" s="101">
        <v>6285</v>
      </c>
    </row>
    <row r="30" spans="1:16" ht="28.5" customHeight="1">
      <c r="A30" s="104" t="s">
        <v>75</v>
      </c>
      <c r="B30" s="104"/>
      <c r="C30" s="77">
        <f>SUM(C5:C29)</f>
        <v>306087</v>
      </c>
      <c r="D30" s="77">
        <f>SUM(D5:D29)</f>
        <v>357089</v>
      </c>
      <c r="E30" s="77">
        <f>SUM(E5:E29)</f>
        <v>51002</v>
      </c>
      <c r="F30" s="77">
        <f>SUM(F5:F29)</f>
        <v>331184</v>
      </c>
      <c r="P30" t="s">
        <v>76</v>
      </c>
    </row>
    <row r="31" spans="1:5" ht="14.25">
      <c r="A31" s="78"/>
      <c r="B31" s="78"/>
      <c r="C31" s="79"/>
      <c r="D31" s="80"/>
      <c r="E31" s="80"/>
    </row>
  </sheetData>
  <sheetProtection/>
  <mergeCells count="2">
    <mergeCell ref="A2:E2"/>
    <mergeCell ref="A30:B30"/>
  </mergeCells>
  <printOptions horizontalCentered="1"/>
  <pageMargins left="0.15748031496062992" right="0.15748031496062992" top="0.3937007874015748" bottom="0.1968503937007874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 topLeftCell="A4">
      <selection activeCell="F20" sqref="A1:F20"/>
    </sheetView>
  </sheetViews>
  <sheetFormatPr defaultColWidth="9.00390625" defaultRowHeight="14.25"/>
  <cols>
    <col min="1" max="1" width="5.375" style="22" customWidth="1"/>
    <col min="2" max="2" width="49.375" style="22" customWidth="1"/>
    <col min="3" max="3" width="30.25390625" style="22" customWidth="1"/>
    <col min="4" max="4" width="17.875" style="22" customWidth="1"/>
    <col min="5" max="5" width="14.50390625" style="22" customWidth="1"/>
    <col min="6" max="6" width="22.375" style="22" customWidth="1"/>
    <col min="7" max="16384" width="9.00390625" style="22" customWidth="1"/>
  </cols>
  <sheetData>
    <row r="1" ht="22.5" customHeight="1">
      <c r="A1" s="22" t="s">
        <v>77</v>
      </c>
    </row>
    <row r="2" spans="1:6" ht="34.5" customHeight="1">
      <c r="A2" s="103" t="s">
        <v>78</v>
      </c>
      <c r="B2" s="103"/>
      <c r="C2" s="103"/>
      <c r="D2" s="103"/>
      <c r="E2" s="103"/>
      <c r="F2" s="103"/>
    </row>
    <row r="3" ht="17.25" customHeight="1">
      <c r="F3" s="23" t="s">
        <v>2</v>
      </c>
    </row>
    <row r="4" spans="1:6" ht="27.75" customHeight="1">
      <c r="A4" s="24" t="s">
        <v>79</v>
      </c>
      <c r="B4" s="24" t="s">
        <v>3</v>
      </c>
      <c r="C4" s="24" t="s">
        <v>80</v>
      </c>
      <c r="D4" s="24" t="s">
        <v>81</v>
      </c>
      <c r="E4" s="24" t="s">
        <v>82</v>
      </c>
      <c r="F4" s="24" t="s">
        <v>83</v>
      </c>
    </row>
    <row r="5" spans="1:6" ht="27.75" customHeight="1">
      <c r="A5" s="105" t="s">
        <v>84</v>
      </c>
      <c r="B5" s="105"/>
      <c r="C5" s="105"/>
      <c r="D5" s="55"/>
      <c r="E5" s="56">
        <f>E6+E17+E19</f>
        <v>33992</v>
      </c>
      <c r="F5" s="24"/>
    </row>
    <row r="6" spans="1:6" ht="27.75" customHeight="1">
      <c r="A6" s="105" t="s">
        <v>85</v>
      </c>
      <c r="B6" s="105"/>
      <c r="C6" s="105"/>
      <c r="D6" s="55"/>
      <c r="E6" s="24">
        <f>SUM(E7:E16)</f>
        <v>7553</v>
      </c>
      <c r="F6" s="24"/>
    </row>
    <row r="7" spans="1:6" ht="27.75" customHeight="1">
      <c r="A7" s="25">
        <v>2</v>
      </c>
      <c r="B7" s="26" t="s">
        <v>86</v>
      </c>
      <c r="C7" s="26" t="s">
        <v>87</v>
      </c>
      <c r="D7" s="26">
        <v>214</v>
      </c>
      <c r="E7" s="27">
        <v>1300</v>
      </c>
      <c r="F7" s="25"/>
    </row>
    <row r="8" spans="1:6" ht="27.75" customHeight="1">
      <c r="A8" s="25">
        <v>3</v>
      </c>
      <c r="B8" s="26" t="s">
        <v>88</v>
      </c>
      <c r="C8" s="26" t="s">
        <v>89</v>
      </c>
      <c r="D8" s="26">
        <v>201</v>
      </c>
      <c r="E8" s="57">
        <v>764.16</v>
      </c>
      <c r="F8" s="25"/>
    </row>
    <row r="9" spans="1:6" ht="27.75" customHeight="1">
      <c r="A9" s="25">
        <v>4</v>
      </c>
      <c r="B9" s="26" t="s">
        <v>90</v>
      </c>
      <c r="C9" s="26" t="s">
        <v>91</v>
      </c>
      <c r="D9" s="26">
        <v>213</v>
      </c>
      <c r="E9" s="58">
        <v>1300</v>
      </c>
      <c r="F9" s="25"/>
    </row>
    <row r="10" spans="1:6" ht="27.75" customHeight="1">
      <c r="A10" s="25">
        <v>5</v>
      </c>
      <c r="B10" s="26" t="s">
        <v>92</v>
      </c>
      <c r="C10" s="26" t="s">
        <v>93</v>
      </c>
      <c r="D10" s="26">
        <v>213</v>
      </c>
      <c r="E10" s="58">
        <v>84</v>
      </c>
      <c r="F10" s="25"/>
    </row>
    <row r="11" spans="1:6" ht="27.75" customHeight="1">
      <c r="A11" s="25">
        <v>6</v>
      </c>
      <c r="B11" s="26" t="s">
        <v>94</v>
      </c>
      <c r="C11" s="26" t="s">
        <v>93</v>
      </c>
      <c r="D11" s="26">
        <v>213</v>
      </c>
      <c r="E11" s="58">
        <v>469</v>
      </c>
      <c r="F11" s="25"/>
    </row>
    <row r="12" spans="1:6" ht="27.75" customHeight="1">
      <c r="A12" s="25">
        <v>7</v>
      </c>
      <c r="B12" s="26" t="s">
        <v>95</v>
      </c>
      <c r="C12" s="26" t="s">
        <v>93</v>
      </c>
      <c r="D12" s="26">
        <v>213</v>
      </c>
      <c r="E12" s="58">
        <v>366</v>
      </c>
      <c r="F12" s="25"/>
    </row>
    <row r="13" spans="1:6" ht="27.75" customHeight="1">
      <c r="A13" s="25">
        <v>8</v>
      </c>
      <c r="B13" s="26" t="s">
        <v>96</v>
      </c>
      <c r="C13" s="26" t="s">
        <v>93</v>
      </c>
      <c r="D13" s="26">
        <v>213</v>
      </c>
      <c r="E13" s="58">
        <v>418</v>
      </c>
      <c r="F13" s="25"/>
    </row>
    <row r="14" spans="1:6" ht="27.75" customHeight="1">
      <c r="A14" s="25">
        <v>9</v>
      </c>
      <c r="B14" s="26" t="s">
        <v>97</v>
      </c>
      <c r="C14" s="26" t="s">
        <v>98</v>
      </c>
      <c r="D14" s="26">
        <v>205</v>
      </c>
      <c r="E14" s="58">
        <v>1000</v>
      </c>
      <c r="F14" s="25"/>
    </row>
    <row r="15" spans="1:6" ht="27.75" customHeight="1">
      <c r="A15" s="25">
        <v>10</v>
      </c>
      <c r="B15" s="26" t="s">
        <v>99</v>
      </c>
      <c r="C15" s="26" t="s">
        <v>100</v>
      </c>
      <c r="D15" s="26">
        <v>204</v>
      </c>
      <c r="E15" s="58">
        <v>1051.84</v>
      </c>
      <c r="F15" s="25"/>
    </row>
    <row r="16" spans="1:6" ht="27.75" customHeight="1">
      <c r="A16" s="25">
        <v>11</v>
      </c>
      <c r="B16" s="26" t="s">
        <v>101</v>
      </c>
      <c r="C16" s="26" t="s">
        <v>102</v>
      </c>
      <c r="D16" s="26">
        <v>213</v>
      </c>
      <c r="E16" s="58">
        <v>800</v>
      </c>
      <c r="F16" s="25"/>
    </row>
    <row r="17" spans="1:6" ht="27.75" customHeight="1">
      <c r="A17" s="106" t="s">
        <v>103</v>
      </c>
      <c r="B17" s="106"/>
      <c r="C17" s="106"/>
      <c r="E17" s="60">
        <v>1047</v>
      </c>
      <c r="F17" s="24"/>
    </row>
    <row r="18" spans="1:6" ht="27.75" customHeight="1">
      <c r="A18" s="26">
        <v>1</v>
      </c>
      <c r="B18" s="26" t="s">
        <v>104</v>
      </c>
      <c r="C18" s="26" t="s">
        <v>105</v>
      </c>
      <c r="D18" s="59">
        <v>213</v>
      </c>
      <c r="E18" s="58">
        <v>1047</v>
      </c>
      <c r="F18" s="25"/>
    </row>
    <row r="19" spans="1:6" ht="27.75" customHeight="1">
      <c r="A19" s="106" t="s">
        <v>106</v>
      </c>
      <c r="B19" s="106"/>
      <c r="C19" s="106"/>
      <c r="D19" s="61"/>
      <c r="E19" s="62">
        <f>E20</f>
        <v>25392</v>
      </c>
      <c r="F19" s="24"/>
    </row>
    <row r="20" spans="1:6" ht="27.75" customHeight="1">
      <c r="A20" s="25">
        <v>1</v>
      </c>
      <c r="B20" s="26" t="s">
        <v>107</v>
      </c>
      <c r="C20" s="25"/>
      <c r="D20" s="25"/>
      <c r="E20" s="63">
        <v>25392</v>
      </c>
      <c r="F20" s="25" t="s">
        <v>108</v>
      </c>
    </row>
    <row r="21" spans="1:6" s="54" customFormat="1" ht="27.75" customHeight="1">
      <c r="A21" s="64"/>
      <c r="B21" s="65"/>
      <c r="C21" s="64"/>
      <c r="D21" s="64"/>
      <c r="E21" s="66"/>
      <c r="F21" s="64"/>
    </row>
  </sheetData>
  <sheetProtection/>
  <autoFilter ref="A4:F20"/>
  <mergeCells count="5">
    <mergeCell ref="A2:F2"/>
    <mergeCell ref="A5:C5"/>
    <mergeCell ref="A6:C6"/>
    <mergeCell ref="A17:C17"/>
    <mergeCell ref="A19:C19"/>
  </mergeCells>
  <printOptions horizontalCentered="1"/>
  <pageMargins left="0.7086614173228347" right="0.7086614173228347" top="0.7083333333333334" bottom="0.15748031496062992" header="0.5506944444444445" footer="0.31496062992125984"/>
  <pageSetup fitToHeight="0" fitToWidth="1" orientation="landscape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2"/>
  <sheetViews>
    <sheetView workbookViewId="0" topLeftCell="A1">
      <selection activeCell="A1" sqref="A1:J22"/>
    </sheetView>
  </sheetViews>
  <sheetFormatPr defaultColWidth="9.00390625" defaultRowHeight="14.25"/>
  <cols>
    <col min="1" max="1" width="34.125" style="0" customWidth="1"/>
    <col min="2" max="2" width="10.50390625" style="0" customWidth="1"/>
    <col min="3" max="3" width="12.75390625" style="0" customWidth="1"/>
    <col min="4" max="4" width="13.25390625" style="0" customWidth="1"/>
    <col min="5" max="5" width="12.125" style="0" customWidth="1"/>
    <col min="6" max="6" width="37.75390625" style="0" customWidth="1"/>
    <col min="7" max="7" width="9.25390625" style="0" customWidth="1"/>
    <col min="8" max="8" width="10.625" style="0" customWidth="1"/>
    <col min="9" max="9" width="13.50390625" style="0" customWidth="1"/>
    <col min="10" max="10" width="16.50390625" style="0" customWidth="1"/>
  </cols>
  <sheetData>
    <row r="1" ht="14.25">
      <c r="A1" s="29" t="s">
        <v>109</v>
      </c>
    </row>
    <row r="2" spans="1:10" ht="20.25" customHeight="1">
      <c r="A2" s="107" t="s">
        <v>110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14.25">
      <c r="A3" s="108" t="s">
        <v>111</v>
      </c>
      <c r="B3" s="108"/>
      <c r="C3" s="30"/>
      <c r="D3" s="30"/>
      <c r="E3" s="31"/>
      <c r="F3" s="31"/>
      <c r="G3" s="109" t="s">
        <v>2</v>
      </c>
      <c r="H3" s="109"/>
      <c r="I3" s="109"/>
      <c r="J3" s="109"/>
    </row>
    <row r="4" spans="1:10" ht="14.25" customHeight="1">
      <c r="A4" s="33"/>
      <c r="B4" s="33"/>
      <c r="C4" s="30"/>
      <c r="D4" s="30"/>
      <c r="E4" s="31"/>
      <c r="F4" s="31"/>
      <c r="G4" s="32"/>
      <c r="H4" s="32"/>
      <c r="I4" s="32"/>
      <c r="J4" s="32"/>
    </row>
    <row r="5" spans="1:10" ht="36" customHeight="1">
      <c r="A5" s="8" t="s">
        <v>112</v>
      </c>
      <c r="B5" s="8" t="s">
        <v>4</v>
      </c>
      <c r="C5" s="8" t="s">
        <v>6</v>
      </c>
      <c r="D5" s="8" t="s">
        <v>5</v>
      </c>
      <c r="E5" s="8" t="s">
        <v>83</v>
      </c>
      <c r="F5" s="8" t="s">
        <v>113</v>
      </c>
      <c r="G5" s="34" t="s">
        <v>114</v>
      </c>
      <c r="H5" s="35" t="s">
        <v>6</v>
      </c>
      <c r="I5" s="35" t="s">
        <v>5</v>
      </c>
      <c r="J5" s="8" t="s">
        <v>83</v>
      </c>
    </row>
    <row r="6" spans="1:10" ht="23.25" customHeight="1">
      <c r="A6" s="36" t="s">
        <v>115</v>
      </c>
      <c r="B6" s="13">
        <v>1800</v>
      </c>
      <c r="C6" s="37">
        <v>-400</v>
      </c>
      <c r="D6" s="37">
        <f>B6+C6</f>
        <v>1400</v>
      </c>
      <c r="E6" s="37"/>
      <c r="F6" s="19" t="s">
        <v>116</v>
      </c>
      <c r="G6" s="37">
        <v>1800</v>
      </c>
      <c r="H6" s="37">
        <v>-400</v>
      </c>
      <c r="I6" s="37">
        <v>1400</v>
      </c>
      <c r="J6" s="49"/>
    </row>
    <row r="7" spans="1:10" ht="27.75" customHeight="1">
      <c r="A7" s="36" t="s">
        <v>117</v>
      </c>
      <c r="B7" s="13">
        <v>1000</v>
      </c>
      <c r="C7" s="37"/>
      <c r="D7" s="37">
        <v>1000</v>
      </c>
      <c r="E7" s="37"/>
      <c r="F7" s="19" t="s">
        <v>118</v>
      </c>
      <c r="G7" s="37">
        <v>1000</v>
      </c>
      <c r="H7" s="37"/>
      <c r="I7" s="37">
        <v>1000</v>
      </c>
      <c r="J7" s="49"/>
    </row>
    <row r="8" spans="1:10" ht="23.25" customHeight="1">
      <c r="A8" s="36" t="s">
        <v>119</v>
      </c>
      <c r="B8" s="13"/>
      <c r="C8" s="37">
        <v>6</v>
      </c>
      <c r="D8" s="37">
        <v>6</v>
      </c>
      <c r="E8" s="37"/>
      <c r="F8" s="19" t="s">
        <v>120</v>
      </c>
      <c r="G8" s="37"/>
      <c r="H8" s="37"/>
      <c r="I8" s="37"/>
      <c r="J8" s="37"/>
    </row>
    <row r="9" spans="1:10" ht="23.25" customHeight="1">
      <c r="A9" s="36" t="s">
        <v>121</v>
      </c>
      <c r="B9" s="13">
        <v>70000</v>
      </c>
      <c r="C9" s="37">
        <v>-39900</v>
      </c>
      <c r="D9" s="37">
        <v>30100</v>
      </c>
      <c r="E9" s="38"/>
      <c r="F9" s="19" t="s">
        <v>122</v>
      </c>
      <c r="G9" s="37">
        <f>5000+800</f>
        <v>5800</v>
      </c>
      <c r="H9" s="37">
        <v>3200</v>
      </c>
      <c r="I9" s="37">
        <v>9000</v>
      </c>
      <c r="J9" s="50"/>
    </row>
    <row r="10" spans="1:10" ht="23.25" customHeight="1">
      <c r="A10" s="36" t="s">
        <v>123</v>
      </c>
      <c r="B10" s="13">
        <v>800</v>
      </c>
      <c r="C10" s="37">
        <v>294</v>
      </c>
      <c r="D10" s="37">
        <v>1094</v>
      </c>
      <c r="E10" s="37"/>
      <c r="F10" s="19" t="s">
        <v>124</v>
      </c>
      <c r="G10" s="37">
        <v>800</v>
      </c>
      <c r="H10" s="37"/>
      <c r="I10" s="37">
        <v>800</v>
      </c>
      <c r="J10" s="37"/>
    </row>
    <row r="11" spans="1:10" ht="23.25" customHeight="1">
      <c r="A11" s="36" t="s">
        <v>125</v>
      </c>
      <c r="B11" s="13">
        <v>400</v>
      </c>
      <c r="C11" s="37"/>
      <c r="D11" s="37">
        <v>400</v>
      </c>
      <c r="E11" s="37"/>
      <c r="F11" s="19" t="s">
        <v>126</v>
      </c>
      <c r="G11" s="37">
        <v>324</v>
      </c>
      <c r="H11" s="37"/>
      <c r="I11" s="37">
        <v>324</v>
      </c>
      <c r="J11" s="37"/>
    </row>
    <row r="12" spans="1:10" ht="23.25" customHeight="1">
      <c r="A12" s="36" t="s">
        <v>127</v>
      </c>
      <c r="B12" s="13"/>
      <c r="C12" s="37"/>
      <c r="D12" s="37"/>
      <c r="E12" s="37"/>
      <c r="F12" s="19" t="s">
        <v>128</v>
      </c>
      <c r="G12" s="37">
        <f>10000-800</f>
        <v>9200</v>
      </c>
      <c r="H12" s="37">
        <v>-9200</v>
      </c>
      <c r="I12" s="37">
        <v>0</v>
      </c>
      <c r="J12" s="37"/>
    </row>
    <row r="13" spans="1:10" ht="23.25" customHeight="1">
      <c r="A13" s="36"/>
      <c r="B13" s="13"/>
      <c r="C13" s="37"/>
      <c r="D13" s="37"/>
      <c r="E13" s="37"/>
      <c r="F13" s="19" t="s">
        <v>129</v>
      </c>
      <c r="G13" s="39">
        <v>3938</v>
      </c>
      <c r="H13" s="39">
        <v>1871</v>
      </c>
      <c r="I13" s="39">
        <v>5809</v>
      </c>
      <c r="J13" s="37"/>
    </row>
    <row r="14" spans="1:10" ht="23.25" customHeight="1">
      <c r="A14" s="36"/>
      <c r="B14" s="13"/>
      <c r="C14" s="37"/>
      <c r="D14" s="37"/>
      <c r="E14" s="37"/>
      <c r="F14" s="40"/>
      <c r="G14" s="40"/>
      <c r="H14" s="39"/>
      <c r="I14" s="39"/>
      <c r="J14" s="37"/>
    </row>
    <row r="15" spans="1:10" ht="23.25" customHeight="1">
      <c r="A15" s="41" t="s">
        <v>130</v>
      </c>
      <c r="B15" s="41">
        <f>SUM(B6:B12)</f>
        <v>74000</v>
      </c>
      <c r="C15" s="42">
        <f>SUM(C6:C12)</f>
        <v>-40000</v>
      </c>
      <c r="D15" s="43">
        <f>SUM(D6:D11)</f>
        <v>34000</v>
      </c>
      <c r="E15" s="42"/>
      <c r="F15" s="43" t="s">
        <v>131</v>
      </c>
      <c r="G15" s="42">
        <f>SUM(G6:G14)</f>
        <v>22862</v>
      </c>
      <c r="H15" s="42">
        <f>SUM(H6:H14)</f>
        <v>-4529</v>
      </c>
      <c r="I15" s="42">
        <f>SUM(I6:I14)</f>
        <v>18333</v>
      </c>
      <c r="J15" s="42"/>
    </row>
    <row r="16" spans="1:10" ht="23.25" customHeight="1">
      <c r="A16" s="44" t="s">
        <v>32</v>
      </c>
      <c r="B16" s="41"/>
      <c r="C16" s="42">
        <f>SUM(C17:C18)</f>
        <v>40668</v>
      </c>
      <c r="D16" s="42">
        <f>SUM(D17:D18)</f>
        <v>40668</v>
      </c>
      <c r="E16" s="42"/>
      <c r="F16" s="45" t="s">
        <v>73</v>
      </c>
      <c r="G16" s="43"/>
      <c r="H16" s="42">
        <f>SUM(H17:H18)</f>
        <v>40668</v>
      </c>
      <c r="I16" s="42">
        <f>SUM(I17:I18)</f>
        <v>40668</v>
      </c>
      <c r="J16" s="42"/>
    </row>
    <row r="17" spans="1:10" ht="23.25" customHeight="1">
      <c r="A17" s="36" t="s">
        <v>132</v>
      </c>
      <c r="B17" s="37"/>
      <c r="C17" s="37">
        <v>3568</v>
      </c>
      <c r="D17" s="37">
        <v>3568</v>
      </c>
      <c r="E17" s="37"/>
      <c r="F17" s="19" t="s">
        <v>133</v>
      </c>
      <c r="G17" s="37"/>
      <c r="H17" s="37">
        <v>3568</v>
      </c>
      <c r="I17" s="37">
        <v>3568</v>
      </c>
      <c r="J17" s="37"/>
    </row>
    <row r="18" spans="1:10" ht="23.25" customHeight="1">
      <c r="A18" s="36" t="s">
        <v>134</v>
      </c>
      <c r="B18" s="39"/>
      <c r="C18" s="39">
        <v>37100</v>
      </c>
      <c r="D18" s="39">
        <v>37100</v>
      </c>
      <c r="E18" s="40"/>
      <c r="F18" s="19" t="s">
        <v>135</v>
      </c>
      <c r="G18" s="39"/>
      <c r="H18" s="39">
        <v>37100</v>
      </c>
      <c r="I18" s="51">
        <v>37100</v>
      </c>
      <c r="J18" s="37"/>
    </row>
    <row r="19" spans="1:10" ht="23.25" customHeight="1">
      <c r="A19" s="44" t="s">
        <v>136</v>
      </c>
      <c r="B19" s="46"/>
      <c r="C19" s="42">
        <v>20987</v>
      </c>
      <c r="D19" s="42">
        <v>20987</v>
      </c>
      <c r="E19" s="42"/>
      <c r="F19" s="45" t="s">
        <v>137</v>
      </c>
      <c r="G19" s="42">
        <v>51138</v>
      </c>
      <c r="H19" s="42">
        <v>-35471</v>
      </c>
      <c r="I19" s="42">
        <v>15667</v>
      </c>
      <c r="J19" s="43"/>
    </row>
    <row r="20" spans="1:10" ht="23.25" customHeight="1">
      <c r="A20" s="47"/>
      <c r="B20" s="13"/>
      <c r="C20" s="37"/>
      <c r="D20" s="37"/>
      <c r="E20" s="13"/>
      <c r="F20" s="48" t="s">
        <v>138</v>
      </c>
      <c r="G20" s="37"/>
      <c r="H20" s="37">
        <v>20987</v>
      </c>
      <c r="I20" s="37">
        <v>20987</v>
      </c>
      <c r="J20" s="52"/>
    </row>
    <row r="21" spans="1:10" ht="28.5" customHeight="1">
      <c r="A21" s="47"/>
      <c r="B21" s="13"/>
      <c r="C21" s="37"/>
      <c r="D21" s="37"/>
      <c r="E21" s="13"/>
      <c r="F21" s="19"/>
      <c r="G21" s="37"/>
      <c r="H21" s="37"/>
      <c r="I21" s="37"/>
      <c r="J21" s="52"/>
    </row>
    <row r="22" spans="1:10" ht="28.5" customHeight="1">
      <c r="A22" s="8" t="s">
        <v>45</v>
      </c>
      <c r="B22" s="8">
        <f>B15+B16+B19</f>
        <v>74000</v>
      </c>
      <c r="C22" s="8">
        <f>C15+C16+C19</f>
        <v>21655</v>
      </c>
      <c r="D22" s="8">
        <f>D15+D16+D19</f>
        <v>95655</v>
      </c>
      <c r="E22" s="8"/>
      <c r="F22" s="8" t="s">
        <v>139</v>
      </c>
      <c r="G22" s="8">
        <f>G15+G16+G19</f>
        <v>74000</v>
      </c>
      <c r="H22" s="8">
        <f>H15+H16+H19+H20</f>
        <v>21655</v>
      </c>
      <c r="I22" s="8">
        <f>I15+I16+I19+I20</f>
        <v>95655</v>
      </c>
      <c r="J22" s="53"/>
    </row>
  </sheetData>
  <sheetProtection/>
  <mergeCells count="3">
    <mergeCell ref="A2:J2"/>
    <mergeCell ref="A3:B3"/>
    <mergeCell ref="G3:J3"/>
  </mergeCells>
  <printOptions/>
  <pageMargins left="0.31496062992125984" right="0.31496062992125984" top="0.7480314960629921" bottom="0.35433070866141736" header="0.31496062992125984" footer="0.31496062992125984"/>
  <pageSetup fitToHeight="1" fitToWidth="1" orientation="landscape" paperSize="9" scale="77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:F10"/>
    </sheetView>
  </sheetViews>
  <sheetFormatPr defaultColWidth="9.00390625" defaultRowHeight="14.25"/>
  <cols>
    <col min="1" max="1" width="5.375" style="22" customWidth="1"/>
    <col min="2" max="2" width="39.00390625" style="22" customWidth="1"/>
    <col min="3" max="3" width="23.25390625" style="22" customWidth="1"/>
    <col min="4" max="4" width="26.75390625" style="22" customWidth="1"/>
    <col min="5" max="5" width="14.50390625" style="22" customWidth="1"/>
    <col min="6" max="6" width="22.375" style="22" customWidth="1"/>
    <col min="7" max="16384" width="9.00390625" style="22" customWidth="1"/>
  </cols>
  <sheetData>
    <row r="1" ht="27" customHeight="1">
      <c r="A1" s="22" t="s">
        <v>140</v>
      </c>
    </row>
    <row r="2" spans="1:6" ht="34.5" customHeight="1">
      <c r="A2" s="103" t="s">
        <v>141</v>
      </c>
      <c r="B2" s="103"/>
      <c r="C2" s="103"/>
      <c r="D2" s="103"/>
      <c r="E2" s="103"/>
      <c r="F2" s="103"/>
    </row>
    <row r="3" ht="17.25" customHeight="1">
      <c r="F3" s="23" t="s">
        <v>2</v>
      </c>
    </row>
    <row r="4" spans="1:6" ht="49.5" customHeight="1">
      <c r="A4" s="24" t="s">
        <v>79</v>
      </c>
      <c r="B4" s="24" t="s">
        <v>3</v>
      </c>
      <c r="C4" s="24" t="s">
        <v>80</v>
      </c>
      <c r="D4" s="24" t="s">
        <v>81</v>
      </c>
      <c r="E4" s="24" t="s">
        <v>82</v>
      </c>
      <c r="F4" s="24" t="s">
        <v>83</v>
      </c>
    </row>
    <row r="5" spans="1:6" ht="49.5" customHeight="1">
      <c r="A5" s="110" t="s">
        <v>84</v>
      </c>
      <c r="B5" s="111"/>
      <c r="C5" s="112"/>
      <c r="D5" s="25"/>
      <c r="E5" s="24">
        <v>37100</v>
      </c>
      <c r="F5" s="25"/>
    </row>
    <row r="6" spans="1:6" ht="49.5" customHeight="1">
      <c r="A6" s="25">
        <v>1</v>
      </c>
      <c r="B6" s="26" t="s">
        <v>142</v>
      </c>
      <c r="C6" s="26" t="s">
        <v>143</v>
      </c>
      <c r="D6" s="26" t="s">
        <v>144</v>
      </c>
      <c r="E6" s="27">
        <v>1800</v>
      </c>
      <c r="F6" s="25"/>
    </row>
    <row r="7" spans="1:6" ht="49.5" customHeight="1">
      <c r="A7" s="25">
        <v>2</v>
      </c>
      <c r="B7" s="26" t="s">
        <v>145</v>
      </c>
      <c r="C7" s="26" t="s">
        <v>146</v>
      </c>
      <c r="D7" s="26" t="s">
        <v>144</v>
      </c>
      <c r="E7" s="27">
        <v>10500</v>
      </c>
      <c r="F7" s="28"/>
    </row>
    <row r="8" spans="1:6" ht="49.5" customHeight="1">
      <c r="A8" s="25">
        <v>3</v>
      </c>
      <c r="B8" s="26" t="s">
        <v>147</v>
      </c>
      <c r="C8" s="26" t="s">
        <v>148</v>
      </c>
      <c r="D8" s="26" t="s">
        <v>144</v>
      </c>
      <c r="E8" s="27">
        <v>21800</v>
      </c>
      <c r="F8" s="28"/>
    </row>
    <row r="9" spans="1:6" ht="49.5" customHeight="1">
      <c r="A9" s="25">
        <v>4</v>
      </c>
      <c r="B9" s="26" t="s">
        <v>149</v>
      </c>
      <c r="C9" s="26" t="s">
        <v>102</v>
      </c>
      <c r="D9" s="26" t="s">
        <v>144</v>
      </c>
      <c r="E9" s="27">
        <v>3000</v>
      </c>
      <c r="F9" s="28"/>
    </row>
    <row r="10" spans="1:6" ht="49.5" customHeight="1">
      <c r="A10" s="25"/>
      <c r="B10" s="24" t="s">
        <v>84</v>
      </c>
      <c r="C10" s="25"/>
      <c r="D10" s="25"/>
      <c r="E10" s="24">
        <v>37100</v>
      </c>
      <c r="F10" s="25"/>
    </row>
  </sheetData>
  <sheetProtection/>
  <mergeCells count="2">
    <mergeCell ref="A2:F2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"/>
  <sheetViews>
    <sheetView zoomScaleSheetLayoutView="100" workbookViewId="0" topLeftCell="A1">
      <selection activeCell="N11" sqref="A1:N11"/>
    </sheetView>
  </sheetViews>
  <sheetFormatPr defaultColWidth="9.00390625" defaultRowHeight="14.25"/>
  <cols>
    <col min="1" max="1" width="17.25390625" style="2" customWidth="1"/>
    <col min="2" max="3" width="9.75390625" style="2" customWidth="1"/>
    <col min="4" max="4" width="13.75390625" style="2" customWidth="1"/>
    <col min="5" max="5" width="18.75390625" style="2" customWidth="1"/>
    <col min="6" max="9" width="9.00390625" style="2" hidden="1" customWidth="1"/>
    <col min="10" max="10" width="17.125" style="2" customWidth="1"/>
    <col min="11" max="11" width="9.625" style="2" customWidth="1"/>
    <col min="12" max="12" width="9.50390625" style="2" customWidth="1"/>
    <col min="13" max="13" width="12.75390625" style="2" customWidth="1"/>
    <col min="14" max="14" width="16.00390625" style="2" customWidth="1"/>
    <col min="15" max="16384" width="9.00390625" style="2" customWidth="1"/>
  </cols>
  <sheetData>
    <row r="1" spans="1:14" ht="14.25">
      <c r="A1" s="3" t="s">
        <v>150</v>
      </c>
      <c r="B1" s="4"/>
      <c r="C1" s="4"/>
      <c r="D1" s="4"/>
      <c r="E1" s="4"/>
      <c r="F1" s="4"/>
      <c r="G1" s="4"/>
      <c r="H1" s="4"/>
      <c r="I1" s="14" t="s">
        <v>109</v>
      </c>
      <c r="J1" s="4"/>
      <c r="K1" s="4"/>
      <c r="L1" s="4"/>
      <c r="M1" s="4"/>
      <c r="N1" s="4"/>
    </row>
    <row r="2" spans="1:14" ht="24">
      <c r="A2" s="113" t="s">
        <v>151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4" s="1" customFormat="1" ht="27.75" customHeight="1">
      <c r="A3" s="114" t="s">
        <v>111</v>
      </c>
      <c r="B3" s="114"/>
      <c r="C3" s="114"/>
      <c r="D3" s="114"/>
      <c r="E3" s="114"/>
      <c r="F3" s="5"/>
      <c r="G3" s="6"/>
      <c r="H3" s="6"/>
      <c r="I3" s="15" t="s">
        <v>2</v>
      </c>
      <c r="J3" s="16"/>
      <c r="K3" s="115" t="s">
        <v>2</v>
      </c>
      <c r="L3" s="115"/>
      <c r="M3" s="115"/>
      <c r="N3" s="115"/>
    </row>
    <row r="4" spans="1:14" ht="25.5" customHeight="1">
      <c r="A4" s="116" t="s">
        <v>152</v>
      </c>
      <c r="B4" s="116"/>
      <c r="C4" s="116"/>
      <c r="D4" s="116"/>
      <c r="E4" s="116"/>
      <c r="F4" s="116" t="s">
        <v>153</v>
      </c>
      <c r="G4" s="116"/>
      <c r="H4" s="116"/>
      <c r="I4" s="116"/>
      <c r="J4" s="117" t="s">
        <v>153</v>
      </c>
      <c r="K4" s="117"/>
      <c r="L4" s="117"/>
      <c r="M4" s="117"/>
      <c r="N4" s="117"/>
    </row>
    <row r="5" spans="1:14" ht="65.25" customHeight="1">
      <c r="A5" s="7" t="s">
        <v>3</v>
      </c>
      <c r="B5" s="8" t="s">
        <v>4</v>
      </c>
      <c r="C5" s="8" t="s">
        <v>6</v>
      </c>
      <c r="D5" s="8" t="s">
        <v>5</v>
      </c>
      <c r="E5" s="7" t="s">
        <v>83</v>
      </c>
      <c r="F5" s="7" t="s">
        <v>154</v>
      </c>
      <c r="G5" s="7" t="s">
        <v>155</v>
      </c>
      <c r="H5" s="7" t="s">
        <v>156</v>
      </c>
      <c r="I5" s="7" t="s">
        <v>83</v>
      </c>
      <c r="J5" s="17" t="s">
        <v>154</v>
      </c>
      <c r="K5" s="8" t="s">
        <v>4</v>
      </c>
      <c r="L5" s="8" t="s">
        <v>6</v>
      </c>
      <c r="M5" s="8" t="s">
        <v>5</v>
      </c>
      <c r="N5" s="17" t="s">
        <v>83</v>
      </c>
    </row>
    <row r="6" spans="1:14" ht="37.5" customHeight="1">
      <c r="A6" s="9" t="s">
        <v>157</v>
      </c>
      <c r="B6" s="10">
        <f>SUM(B7:B8)</f>
        <v>210</v>
      </c>
      <c r="C6" s="10">
        <f>SUM(C7:C8)</f>
        <v>-79</v>
      </c>
      <c r="D6" s="10">
        <f>SUM(D7:D8)</f>
        <v>131</v>
      </c>
      <c r="E6" s="10"/>
      <c r="F6" s="9" t="s">
        <v>158</v>
      </c>
      <c r="G6" s="10">
        <v>160</v>
      </c>
      <c r="H6" s="10">
        <v>50</v>
      </c>
      <c r="I6" s="9" t="s">
        <v>159</v>
      </c>
      <c r="J6" s="18" t="s">
        <v>158</v>
      </c>
      <c r="K6" s="18"/>
      <c r="L6" s="18"/>
      <c r="M6" s="18"/>
      <c r="N6" s="18"/>
    </row>
    <row r="7" spans="1:14" ht="37.5" customHeight="1">
      <c r="A7" s="11" t="s">
        <v>160</v>
      </c>
      <c r="B7" s="10">
        <v>10</v>
      </c>
      <c r="C7" s="10"/>
      <c r="D7" s="10">
        <v>10</v>
      </c>
      <c r="E7" s="9" t="s">
        <v>161</v>
      </c>
      <c r="F7" s="9" t="s">
        <v>162</v>
      </c>
      <c r="G7" s="10">
        <v>150</v>
      </c>
      <c r="H7" s="10">
        <v>1046</v>
      </c>
      <c r="I7" s="9" t="s">
        <v>163</v>
      </c>
      <c r="J7" s="18" t="s">
        <v>162</v>
      </c>
      <c r="K7" s="18">
        <v>210</v>
      </c>
      <c r="L7" s="18">
        <v>-79</v>
      </c>
      <c r="M7" s="18">
        <f>K7+L7</f>
        <v>131</v>
      </c>
      <c r="N7" s="18" t="s">
        <v>164</v>
      </c>
    </row>
    <row r="8" spans="1:14" ht="49.5" customHeight="1">
      <c r="A8" s="11" t="s">
        <v>165</v>
      </c>
      <c r="B8" s="10">
        <v>200</v>
      </c>
      <c r="C8" s="10">
        <f>D8-B8</f>
        <v>-79</v>
      </c>
      <c r="D8" s="10">
        <v>121</v>
      </c>
      <c r="E8" s="9" t="s">
        <v>166</v>
      </c>
      <c r="F8" s="9"/>
      <c r="G8" s="10"/>
      <c r="H8" s="10"/>
      <c r="I8" s="10"/>
      <c r="J8" s="18"/>
      <c r="K8" s="18"/>
      <c r="L8" s="18"/>
      <c r="M8" s="18"/>
      <c r="N8" s="18"/>
    </row>
    <row r="9" spans="1:14" ht="36.75" customHeight="1">
      <c r="A9" s="12" t="s">
        <v>167</v>
      </c>
      <c r="B9" s="13"/>
      <c r="C9" s="13">
        <v>10</v>
      </c>
      <c r="D9" s="13">
        <v>10</v>
      </c>
      <c r="E9" s="12"/>
      <c r="F9" s="12"/>
      <c r="G9" s="12"/>
      <c r="H9" s="12"/>
      <c r="I9" s="12"/>
      <c r="J9" s="19" t="s">
        <v>168</v>
      </c>
      <c r="K9" s="13"/>
      <c r="L9" s="13">
        <v>10</v>
      </c>
      <c r="M9" s="13">
        <v>10</v>
      </c>
      <c r="N9" s="20"/>
    </row>
    <row r="10" spans="1:14" ht="37.5" customHeight="1">
      <c r="A10" s="11"/>
      <c r="B10" s="10"/>
      <c r="C10" s="10"/>
      <c r="D10" s="10"/>
      <c r="E10" s="9"/>
      <c r="F10" s="9"/>
      <c r="G10" s="10"/>
      <c r="H10" s="10"/>
      <c r="I10" s="10"/>
      <c r="J10" s="18"/>
      <c r="K10" s="18"/>
      <c r="L10" s="18"/>
      <c r="M10" s="18"/>
      <c r="N10" s="18"/>
    </row>
    <row r="11" spans="1:14" ht="37.5" customHeight="1">
      <c r="A11" s="9" t="s">
        <v>169</v>
      </c>
      <c r="B11" s="10">
        <f>SUM(B6)</f>
        <v>210</v>
      </c>
      <c r="C11" s="10">
        <f>SUM(C6)+C9</f>
        <v>-69</v>
      </c>
      <c r="D11" s="10">
        <f>SUM(D6)+D9</f>
        <v>141</v>
      </c>
      <c r="E11" s="10"/>
      <c r="F11" s="9" t="s">
        <v>170</v>
      </c>
      <c r="G11" s="10">
        <v>310</v>
      </c>
      <c r="H11" s="10">
        <v>1096</v>
      </c>
      <c r="I11" s="21"/>
      <c r="J11" s="18" t="s">
        <v>171</v>
      </c>
      <c r="K11" s="18">
        <f>SUM(K6:K8)</f>
        <v>210</v>
      </c>
      <c r="L11" s="18">
        <f>SUM(L6:L9)</f>
        <v>-69</v>
      </c>
      <c r="M11" s="18">
        <f>SUM(M6:M9)</f>
        <v>141</v>
      </c>
      <c r="N11" s="18"/>
    </row>
  </sheetData>
  <sheetProtection/>
  <mergeCells count="6">
    <mergeCell ref="A2:N2"/>
    <mergeCell ref="A3:E3"/>
    <mergeCell ref="K3:N3"/>
    <mergeCell ref="A4:E4"/>
    <mergeCell ref="F4:I4"/>
    <mergeCell ref="J4:N4"/>
  </mergeCells>
  <printOptions horizontalCentered="1"/>
  <pageMargins left="0.3541666666666667" right="0.3541666666666667" top="0.9840277777777777" bottom="0.9840277777777777" header="0.5118055555555555" footer="0.511805555555555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cp:lastPrinted>2022-11-30T03:57:42Z</cp:lastPrinted>
  <dcterms:created xsi:type="dcterms:W3CDTF">2022-10-20T03:23:30Z</dcterms:created>
  <dcterms:modified xsi:type="dcterms:W3CDTF">2023-02-20T06:46:51Z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A5F14B5B057F47A988842B479F3B1B5F</vt:lpwstr>
  </property>
</Properties>
</file>